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firstSheet="1" activeTab="1"/>
  </bookViews>
  <sheets>
    <sheet name="Bieu 01THDT" sheetId="1" state="hidden" r:id="rId1"/>
    <sheet name="Bieu 01TKDT" sheetId="2" r:id="rId2"/>
    <sheet name="Bieu 2aDG" sheetId="3" r:id="rId3"/>
    <sheet name="Bieu 2bDG" sheetId="4" r:id="rId4"/>
    <sheet name="bieu 3a-CTV" sheetId="5" r:id="rId5"/>
    <sheet name="bieu 3b-CTV" sheetId="6" r:id="rId6"/>
    <sheet name="bieu 3c-CTV" sheetId="7" r:id="rId7"/>
    <sheet name="Bieu 4THV" sheetId="8" state="hidden" r:id="rId8"/>
    <sheet name="Bieu chenh lech" sheetId="9" state="hidden" r:id="rId9"/>
    <sheet name="bieu 04THV" sheetId="10" state="hidden" r:id="rId10"/>
    <sheet name="bieu 4 THV" sheetId="11" r:id="rId11"/>
    <sheet name="bieu 04 THV-1" sheetId="12" state="hidden" r:id="rId12"/>
    <sheet name="Chênh lệch" sheetId="13" state="hidden" r:id="rId13"/>
  </sheets>
  <externalReferences>
    <externalReference r:id="rId16"/>
  </externalReferences>
  <definedNames>
    <definedName name="_xlnm.Print_Titles" localSheetId="2">'Bieu 2aDG'!$6:$6</definedName>
    <definedName name="_xlnm.Print_Titles" localSheetId="3">'Bieu 2bDG'!$6:$6</definedName>
    <definedName name="_xlnm.Print_Titles" localSheetId="4">'bieu 3a-CTV'!$5:$6</definedName>
    <definedName name="_xlnm.Print_Titles" localSheetId="5">'bieu 3b-CTV'!$5:$5</definedName>
    <definedName name="_xlnm.Print_Titles" localSheetId="6">'bieu 3c-CTV'!$5:$5</definedName>
  </definedNames>
  <calcPr fullCalcOnLoad="1"/>
</workbook>
</file>

<file path=xl/sharedStrings.xml><?xml version="1.0" encoding="utf-8"?>
<sst xmlns="http://schemas.openxmlformats.org/spreadsheetml/2006/main" count="956" uniqueCount="188">
  <si>
    <t>TT</t>
  </si>
  <si>
    <t>Hạng mục</t>
  </si>
  <si>
    <t>ĐVT</t>
  </si>
  <si>
    <t>Khối lượng</t>
  </si>
  <si>
    <t>Định mức</t>
  </si>
  <si>
    <t>Đơn giá
(đồng)</t>
  </si>
  <si>
    <t>Thành tiền
(đồng/ha)</t>
  </si>
  <si>
    <t>Tổng cộng</t>
  </si>
  <si>
    <t>A</t>
  </si>
  <si>
    <t>I</t>
  </si>
  <si>
    <t>Chi phí xây dựng</t>
  </si>
  <si>
    <t>Chi phí nhân công</t>
  </si>
  <si>
    <t>-</t>
  </si>
  <si>
    <t>Phát dọn thực bì</t>
  </si>
  <si>
    <t>Đào hố trồng rừng (40x40x40 cm)</t>
  </si>
  <si>
    <t>Hố</t>
  </si>
  <si>
    <t>Lấp hố trồng rừng (40x40x40 cm)</t>
  </si>
  <si>
    <t>Vận chuyển và bón lót phân</t>
  </si>
  <si>
    <t xml:space="preserve">Vận chuyển cây và trồng </t>
  </si>
  <si>
    <t>Cây</t>
  </si>
  <si>
    <t xml:space="preserve">Xới vun gốc </t>
  </si>
  <si>
    <t>Gốc</t>
  </si>
  <si>
    <t>Bảo vệ rừng trồng</t>
  </si>
  <si>
    <t>Ha/năm</t>
  </si>
  <si>
    <t>Chi phí vật tư</t>
  </si>
  <si>
    <t>Kg</t>
  </si>
  <si>
    <t>Phân bón (phân NPK 5:10:3)</t>
  </si>
  <si>
    <t>0,2 kg/hố</t>
  </si>
  <si>
    <t>II</t>
  </si>
  <si>
    <t>III</t>
  </si>
  <si>
    <t xml:space="preserve">Chi phí tư vấn đầu tư xây dựng </t>
  </si>
  <si>
    <t>Chi phí khảo sát; thiết kế, dự toán</t>
  </si>
  <si>
    <t>Ha</t>
  </si>
  <si>
    <t>IV</t>
  </si>
  <si>
    <t>Chi phí khác</t>
  </si>
  <si>
    <t>Thẩm định thiết kế</t>
  </si>
  <si>
    <t>Thẩm định dự toán</t>
  </si>
  <si>
    <t>Chi phí quản lý của Quỹ Bảo vệ và phát triển rừng =3%x(I)</t>
  </si>
  <si>
    <t>B</t>
  </si>
  <si>
    <t>Phát chăm sóc rừng trồng lần 1</t>
  </si>
  <si>
    <t>Xới vun gốc lần 1</t>
  </si>
  <si>
    <t>Vận chuyển và bón thúc phân</t>
  </si>
  <si>
    <t xml:space="preserve">Vận chuyển cây và trồng dặm (15%) </t>
  </si>
  <si>
    <t>Phát chăm sóc rừng trồng lần 2</t>
  </si>
  <si>
    <t>M2</t>
  </si>
  <si>
    <t>Xới vun gốc lần 2</t>
  </si>
  <si>
    <t>Phát chăm sóc rừng trồng lần 3</t>
  </si>
  <si>
    <t>Phân bón thúc (phân NPK 5:10:3)</t>
  </si>
  <si>
    <t>C</t>
  </si>
  <si>
    <t>D</t>
  </si>
  <si>
    <t>Diện tích
(ha)</t>
  </si>
  <si>
    <t>Đơn giá
(đồng/ha)</t>
  </si>
  <si>
    <t>Chi phí quản lý dự án</t>
  </si>
  <si>
    <t>Chênh lệch</t>
  </si>
  <si>
    <t>Năm 2021</t>
  </si>
  <si>
    <t>Năm 2022</t>
  </si>
  <si>
    <t xml:space="preserve">Dự án Đường Na Phay - Huổi Chanh - bản Gia Phú A, B, xã Mường Nhà (đường ra biên giới), huyện Điện Biên </t>
  </si>
  <si>
    <t>Tổng</t>
  </si>
  <si>
    <t>Năm 2023</t>
  </si>
  <si>
    <t xml:space="preserve">Chi phí tư vấn đầu tư, xây dựng </t>
  </si>
  <si>
    <t xml:space="preserve">Chi phí kiểm tra, giám sát của cơ quan quản lý nhà nước </t>
  </si>
  <si>
    <t xml:space="preserve">Chi phí quản lý của Quỹ Bảo vệ và phát triển rừng </t>
  </si>
  <si>
    <t>Năm 2024</t>
  </si>
  <si>
    <t>Biểu 01/THDT</t>
  </si>
  <si>
    <t>Lô</t>
  </si>
  <si>
    <t>Xã</t>
  </si>
  <si>
    <t>Tiểu khu</t>
  </si>
  <si>
    <t>Khoảnh</t>
  </si>
  <si>
    <t>1 K</t>
  </si>
  <si>
    <t>Dự án</t>
  </si>
  <si>
    <t>Diện tích (ha)</t>
  </si>
  <si>
    <t xml:space="preserve">Quyết định số 408/QĐ-UBND ngày 25/3/2021 của UBND tỉnh  </t>
  </si>
  <si>
    <t>Số tiền phân bổ
(đồng)</t>
  </si>
  <si>
    <t>Hồ sơ xây dựng năm 2021</t>
  </si>
  <si>
    <t>Số tiền thực hiện
(đồng)</t>
  </si>
  <si>
    <t>7 = (4-6)</t>
  </si>
  <si>
    <t>BIỂU CHÊNH LỆCH GIỮA QUYẾT ĐỊNH PHÂN BỔ VÀ HỒ SƠ XÂY DỰNG năm 2021</t>
  </si>
  <si>
    <t>dư</t>
  </si>
  <si>
    <t>Dự án Đường Na Sang (Km 146+200/QL.12) - TT. Xã Huổi Mí - Nậm Mức (Km 452+300/QL.6) - Thị trấn Tủa Chùa - Huổi Lóng, tỉnh Điện Biên (phân đoạn TT. Tủa Chùa - Nậm Mức - Huổi Mí)</t>
  </si>
  <si>
    <t>Trồng lại diện tích rừng trồng thay thế ủa dự án Đường Na Sang (Km 146+200/QL.12) - TT. Xã Huổi Mí - Nậm Mức (Km 452+300/QL.6) 
Thị trấn Tủa Chùa - Huổi Lóng, tỉnh Điện Biên (phân đoạn TT. Tủa Chùa - Nậm Mức - Huổi Mí)</t>
  </si>
  <si>
    <r>
      <t>M</t>
    </r>
    <r>
      <rPr>
        <vertAlign val="superscript"/>
        <sz val="11"/>
        <rFont val="Times New Roman"/>
        <family val="1"/>
      </rPr>
      <t>2</t>
    </r>
  </si>
  <si>
    <t>Ẳng Tở</t>
  </si>
  <si>
    <t>1.3</t>
  </si>
  <si>
    <t>2.2</t>
  </si>
  <si>
    <t>4.2</t>
  </si>
  <si>
    <t>5.3</t>
  </si>
  <si>
    <t>6.2</t>
  </si>
  <si>
    <t>Ngối Cáy</t>
  </si>
  <si>
    <t>631A</t>
  </si>
  <si>
    <t>14.1</t>
  </si>
  <si>
    <t>Trồng lại diện tích rừng trồng thay thế của dự án thủy điện Sơn La, địa phận tỉnh Điện Biên bị ảnh hưởng bởi dự án Đường Na Sang (Km 146+200/QL.12) - TT. Xã Huổi Mí - Nậm Mức (Km 452+300/QL.6) - Thị trấn Tủa Chùa - Huổi Lóng, tỉnh Điện Biên</t>
  </si>
  <si>
    <t>2 Xã</t>
  </si>
  <si>
    <t>Loài cây trồng: Giổi găng + Mỡ</t>
  </si>
  <si>
    <t>Địa điểm thực hiện</t>
  </si>
  <si>
    <t>Thiết kế</t>
  </si>
  <si>
    <t>Thực trồng</t>
  </si>
  <si>
    <t>1 TK</t>
  </si>
  <si>
    <t>2 K</t>
  </si>
  <si>
    <t>11 lô</t>
  </si>
  <si>
    <t>5 Lô</t>
  </si>
  <si>
    <t>Dự án Đường Na Phay - Huổi Chanh - bản Gia Phú A, B, xã Mường Nhà (đường ra biên giới), huyện Điện Biên</t>
  </si>
  <si>
    <t>1 Lô</t>
  </si>
  <si>
    <t>TỔNG HỢP DIỆN TÍCH TRỒNG, CHĂM SÓC RỪNG TRỒNG THAY THẾ DIỆN TÍCH RỪNG 
CHUYỂN SANG MỤC ĐÍCH SỬ DỤNG KHÁC TỪ NĂM 2021 - 2024 CỦA 
PHÒNG NÔNG NGHIỆP VÀ PTNT HUYỆN MƯỜNG ẢNG</t>
  </si>
  <si>
    <t>Phân theo năm thực hiện</t>
  </si>
  <si>
    <t>Tổng vốn đầu tư</t>
  </si>
  <si>
    <t>ĐVT: đồng</t>
  </si>
  <si>
    <t>Năm thứ 1 - năm 2021</t>
  </si>
  <si>
    <t>Năm thứ 2 - năm 2022</t>
  </si>
  <si>
    <t>Năm thứ 3 - năm 2023</t>
  </si>
  <si>
    <t>Năm thứ 4 - năm 2024</t>
  </si>
  <si>
    <t xml:space="preserve">Phát chăm sóc rừng trồng </t>
  </si>
  <si>
    <t>TỔNG HỢP VỐN ĐẦU TƯ TRỒNG, CHĂM SÓC RỪNG TRỒNG THAY THẾ DIỆN TÍCH RỪNG CHUYỂN SANG MỤC ĐÍCH SỬ DỤNG KHÁC TỪ NĂM 2021 - 2024 CỦA PHÒNG NÔNG NGHIỆP VÀ PTNT HUYỆN MƯỜNG ẢNG</t>
  </si>
  <si>
    <t>Biểu:04/THV</t>
  </si>
  <si>
    <t>Biểu: 01/THDT</t>
  </si>
  <si>
    <t>Dự án đường Na Phay - Huổi Chanh - bản Gia Phú A, B, xã Mường Nhà (đường ra biên giới), huyện Điện Biên</t>
  </si>
  <si>
    <t>'Dự án Đường Na Sang (Km 146+200/QL.12) - TT. Xã Huổi Mí - Nậm Mức (Km 452+300/QL.6) - Thị trấn Tủa Chùa - Huổi Lóng, tỉnh Điện Biên (phân đoạn TT. Tủa Chùa - Nậm Mức - Huổi Mí)</t>
  </si>
  <si>
    <t>Trồng lại diện tích rừng trồng thay thế của dự án Đường Na Sang (Km 146+200/QL.12) - TT. Xã Huổi Mí - Nậm Mức (Km 452+300/QL.6) - Thị trấn Tủa Chùa - Huổi Lóng, tỉnh Điện Biên (phân đoạn TT. Tủa Chùa - Nậm Mức - Huổi Mí)</t>
  </si>
  <si>
    <t>Phân theo dự án thực hiện</t>
  </si>
  <si>
    <t>Tổng vốn đầu tư theo hạng mục</t>
  </si>
  <si>
    <t>Chi phí kiểm tra, giám sát của cơ quan quản lý nhà nước (Chi cục Lâm nghiệp)</t>
  </si>
  <si>
    <t>Thành tiền
(đồng)</t>
  </si>
  <si>
    <t>Chi phí kiểm tra giám sát của cơ quan quản lý nhà nước (Chi cục Lâm nghiệp) =2,598%x(I)</t>
  </si>
  <si>
    <t>Loài cây trồng</t>
  </si>
  <si>
    <t>Thông mã vĩ</t>
  </si>
  <si>
    <t>4.3</t>
  </si>
  <si>
    <t>Cây giống Thông mã vĩ</t>
  </si>
  <si>
    <t>Thông caribe</t>
  </si>
  <si>
    <t xml:space="preserve">Cây giống Thông mã vĩ </t>
  </si>
  <si>
    <t>Chi phí quản lý dự án =3% x (I)</t>
  </si>
  <si>
    <t>Chi phí quản lý dự án =3%x(I)</t>
  </si>
  <si>
    <t>Đơn vị tính: đồng</t>
  </si>
  <si>
    <t xml:space="preserve">Phát đường ranh cản lửa </t>
  </si>
  <si>
    <t>Mường Tùng</t>
  </si>
  <si>
    <t>1.1</t>
  </si>
  <si>
    <t>2.1</t>
  </si>
  <si>
    <t>4.1</t>
  </si>
  <si>
    <t>3.1</t>
  </si>
  <si>
    <t>Dự án Cấp điện nông thôn từ lưới điện quốc gia tỉnh Điện Biên giai đoạn 2014 - 2020 (thực hiện gói thầu số 21, số 22 trên địa bàn huyện Nậm Pồ)</t>
  </si>
  <si>
    <t xml:space="preserve">Thông mã vĩ </t>
  </si>
  <si>
    <t>Dự án Thủy điện Mùn Chung 2</t>
  </si>
  <si>
    <t>Diện tích 
(ha)</t>
  </si>
  <si>
    <t>TỔNG HỢP VỐN ĐẦU TƯ TRỒNG, CHĂM SÓC RỪNG TRỒNG THAY THẾ DIỆN TÍCH RỪNG CHUYỂN SANG MỤC ĐÍCH SỬ DỤNG KHÁC TỪ NĂM 2021 - 2024 
CỦA BAN QUẢN LÝ RỪNG PHÒNG HỘ HUYỆN MƯỜNG CHÀ</t>
  </si>
  <si>
    <t>Khác nhau</t>
  </si>
  <si>
    <t>cấp 1</t>
  </si>
  <si>
    <t>cấp 2</t>
  </si>
  <si>
    <t>0,6-0,8</t>
  </si>
  <si>
    <t>0,8-1</t>
  </si>
  <si>
    <t>Dự toán</t>
  </si>
  <si>
    <t xml:space="preserve">Thực bì </t>
  </si>
  <si>
    <t>Xới lần 2 năm 3</t>
  </si>
  <si>
    <t>Chi phí kiểm tra giám sát của cơ quan quản lý nhà nước (Chi cục Lâm nghiệp)</t>
  </si>
  <si>
    <t>Chi phí quản lý của Quỹ Bảo vệ và phát triển rừng</t>
  </si>
  <si>
    <t>Vận chuyển cây và trồng dặm</t>
  </si>
  <si>
    <t>TỔNG HỢP VỐN ĐẦU TƯ TRỒNG, CHĂM SÓC RỪNG TRỒNG THAY THẾ DIỆN TÍCH RỪNG CHUYỂN SANG MỤC ĐÍCH SỬ DỤNG KHÁC TỪ NĂM 2021 - 2024 CỦA BAN QUẢN LÝ RỪNG PHÒNG HỘ HUYỆN MƯỜNG CHÀ</t>
  </si>
  <si>
    <t>DỰ TOÁN CHI PHÍ TRỒNG, CHĂM SÓC 01 HA RỪNG TRỒNG THAY THẾ DIỆN TÍCH 
RỪNG CHUYỂN SANG MỤC ĐÍCH SỬ DỤNG KHÁC TỪ NĂM 2021 - 2024 
CỦA BAN QUẢN LÝ RỪNG PHÒNG HỘ HUYỆN MƯỜNG CHÀ</t>
  </si>
  <si>
    <t>Biểu: 2a/ĐG</t>
  </si>
  <si>
    <t>Biểu: 2b/ĐG</t>
  </si>
  <si>
    <t>Biểu: 3a/CTV</t>
  </si>
  <si>
    <t>Biểu: 3b/CTV</t>
  </si>
  <si>
    <t>Biểu: 3c/CTV</t>
  </si>
  <si>
    <t>Biểu: 4/THV</t>
  </si>
  <si>
    <t>Tiền phân bổ
(đồng)</t>
  </si>
  <si>
    <t>Tiền thực hiện
(đồng)</t>
  </si>
  <si>
    <t xml:space="preserve">Quyết định số 408/QĐ-UBND </t>
  </si>
  <si>
    <t>CHÊNH LỆCH GIỮA QUYẾT ĐỊNH PHÂN BỔ VÀ HỒ SƠ XÂY DỰNG NĂM 2021</t>
  </si>
  <si>
    <t>CHI TIẾT VỐN ĐẦU TƯ TRỒNG, CHĂM SÓC RỪNG TRỒNG THAY THẾ DIỆN TÍCH 
RỪNG CHUYỂN SANG MỤC ĐÍCH SỬ DỤNG KHÁC TỪ NĂM 2021 - 2024 
CỦA BAN QUẢN LÝ RỪNG PHÒNG HỘ HUYỆN MƯỜNG CHÀ</t>
  </si>
  <si>
    <t>- Dự án Cấp điện nông thôn từ lưới điện quốc gia tỉnh Điện Biên giai đoạn 2014 - 2020 (thực hiện gói thầu số 21, số 22 trên địa bàn huyện Nậm Pồ)</t>
  </si>
  <si>
    <t>Đường Na Phay - Huổi Chanh - bản Gia Phú A, B, xã Mường Nhà (đường ra biên giới), huyện Điện Biên</t>
  </si>
  <si>
    <t>Cấp điện nông thôn từ lưới điện quốc gia tỉnh Điện Biên giai đoạn 2014 - 2020 (thực hiện gói thầu số 21, số 22 trên địa bàn huyện Nậm Pồ)</t>
  </si>
  <si>
    <t>Thủy điện Mùn Chung 2</t>
  </si>
  <si>
    <t>1 lô</t>
  </si>
  <si>
    <t>6 lô</t>
  </si>
  <si>
    <t>TỔNG HỢP DIỆN TÍCH TRỒNG, CHĂM SÓC RỪNG TRỒNG THAY THẾ DIỆN TÍCH RỪNG CHUYỂN SANG MỤC ĐÍCH SỬ DỤNG KHÁC TỪ NĂM 2021 - 2024   
CỦA BAN QUẢN LÝ RỪNG PHÒNG HỘ HUYỆN MƯỜNG CHÀ</t>
  </si>
  <si>
    <t>Cây giống Thông Caribe</t>
  </si>
  <si>
    <t xml:space="preserve">Cây giống Thông Caribe </t>
  </si>
  <si>
    <t>Thông Caribe</t>
  </si>
  <si>
    <t>- Địa điểm: lô 4.1, khoảnh 4, tiểu khu 431</t>
  </si>
  <si>
    <t>Số công</t>
  </si>
  <si>
    <t>- Các dự án: 
+ Đường Na Phay - Huổi Chanh - bản Gia Phú A, B, xã Mường Nhà (đường ra biên giới), huyện Điện Biên
+ Cấp điện nông thôn từ lưới điện quốc gia tỉnh Điện Biên giai đoạn 2014 - 2020 (thực hiện gói thầu số 21, số 22 trên địa bàn huyện Nậm Pồ)
+ Thủy điện Mùn Chung 2</t>
  </si>
  <si>
    <t>Lô 4.1, khoảnh 4, tiểu khu 431</t>
  </si>
  <si>
    <t>Lô 4.2, khoảnh 4, tiểu khu 431</t>
  </si>
  <si>
    <t>Phát chăm sóc rừng trồng</t>
  </si>
  <si>
    <t>9 lô</t>
  </si>
  <si>
    <t>2 lô</t>
  </si>
  <si>
    <t>Tên dự án</t>
  </si>
  <si>
    <t>- Địa điểm: các lô 1.1, 2.1, 2.2. 4.1, 4.2, khoảnh 5 và các lô 3.1, 4.2, 4.3, khoảnh 4, tiểu khu 431</t>
  </si>
  <si>
    <r>
      <t>M</t>
    </r>
    <r>
      <rPr>
        <vertAlign val="superscript"/>
        <sz val="11"/>
        <color indexed="10"/>
        <rFont val="Times New Roman"/>
        <family val="1"/>
      </rPr>
      <t>2</t>
    </r>
  </si>
  <si>
    <t>CHI TIẾT VỐN ĐẦU TƯ TRỒNG, CHĂM SÓC RỪNG TRỒNG THAY THẾ DIỆN TÍCH RỪNG CHUYỂN SANG MỤC ĐÍCH SỬ DỤNG KHÁC TỪ NĂM 2021 - 2024 CỦA BAN QUẢN LÝ RỪNG PHÒNG HỘ HUYỆN MƯỜNG CHÀ</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</si>
</sst>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_);_(* \(#,##0\);_(* &quot;-&quot;??_);_(@_)"/>
    <numFmt numFmtId="175" formatCode="0.0"/>
    <numFmt numFmtId="176" formatCode="#,##0.0"/>
    <numFmt numFmtId="177" formatCode="_(* #,##0.0_);_(* \(#,##0.0\);_(* &quot;-&quot;??_);_(@_)"/>
    <numFmt numFmtId="178" formatCode="#,##0.0_);\(#,##0.0\)"/>
    <numFmt numFmtId="179" formatCode="&quot;Yes&quot;;&quot;Yes&quot;;&quot;No&quot;"/>
    <numFmt numFmtId="180" formatCode="&quot;True&quot;;&quot;True&quot;;&quot;False&quot;"/>
    <numFmt numFmtId="181" formatCode="&quot;On&quot;;&quot;On&quot;;&quot;Off&quot;"/>
    <numFmt numFmtId="182" formatCode="[$€-2]\ #,##0.00_);[Red]\([$€-2]\ #,##0.00\)"/>
    <numFmt numFmtId="183" formatCode="_-* #,##0.0\ _₫_-;\-* #,##0.0\ _₫_-;_-* &quot;-&quot;?\ _₫_-;_-@_-"/>
  </numFmts>
  <fonts count="70">
    <font>
      <sz val="11"/>
      <color theme="1"/>
      <name val="Calibri"/>
      <family val="2"/>
    </font>
    <font>
      <sz val="11"/>
      <color indexed="8"/>
      <name val="Calibri"/>
      <family val="2"/>
    </font>
    <font>
      <sz val="10"/>
      <name val="Arial"/>
      <family val="2"/>
    </font>
    <font>
      <b/>
      <sz val="11"/>
      <name val="Times New Roman"/>
      <family val="1"/>
    </font>
    <font>
      <sz val="11"/>
      <name val="Times New Roman"/>
      <family val="1"/>
    </font>
    <font>
      <sz val="12"/>
      <name val="Times New Roman"/>
      <family val="1"/>
    </font>
    <font>
      <i/>
      <sz val="11"/>
      <name val="Times New Roman"/>
      <family val="1"/>
    </font>
    <font>
      <sz val="12"/>
      <name val=".VnTime"/>
      <family val="2"/>
    </font>
    <font>
      <b/>
      <i/>
      <sz val="11"/>
      <name val="Times New Roman"/>
      <family val="1"/>
    </font>
    <font>
      <b/>
      <sz val="12"/>
      <name val="Times New Roman"/>
      <family val="1"/>
    </font>
    <font>
      <vertAlign val="superscript"/>
      <sz val="11"/>
      <name val="Times New Roman"/>
      <family val="1"/>
    </font>
    <font>
      <i/>
      <sz val="12"/>
      <name val="Times New Roman"/>
      <family val="1"/>
    </font>
    <font>
      <i/>
      <sz val="10"/>
      <name val="Times New Roman"/>
      <family val="1"/>
    </font>
    <font>
      <sz val="10"/>
      <name val="Times New Roman"/>
      <family val="1"/>
    </font>
    <font>
      <b/>
      <sz val="10"/>
      <name val="Times New Roman"/>
      <family val="1"/>
    </font>
    <font>
      <sz val="13"/>
      <name val="Times New Roman"/>
      <family val="1"/>
    </font>
    <font>
      <b/>
      <sz val="12.5"/>
      <name val="Times New Roman"/>
      <family val="1"/>
    </font>
    <font>
      <b/>
      <sz val="11.5"/>
      <name val="Times New Roman"/>
      <family val="1"/>
    </font>
    <font>
      <sz val="11.5"/>
      <name val="Times New Roman"/>
      <family val="1"/>
    </font>
    <font>
      <vertAlign val="superscript"/>
      <sz val="11"/>
      <color indexed="10"/>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8"/>
      <name val="Times New Roman"/>
      <family val="1"/>
    </font>
    <font>
      <b/>
      <sz val="11"/>
      <color indexed="8"/>
      <name val="Times New Roman"/>
      <family val="1"/>
    </font>
    <font>
      <sz val="11"/>
      <color indexed="10"/>
      <name val="Times New Roman"/>
      <family val="1"/>
    </font>
    <font>
      <b/>
      <sz val="12"/>
      <color indexed="10"/>
      <name val="Times New Roman"/>
      <family val="1"/>
    </font>
    <font>
      <sz val="12"/>
      <color indexed="10"/>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sz val="11"/>
      <color rgb="FFFF0000"/>
      <name val="Times New Roman"/>
      <family val="1"/>
    </font>
    <font>
      <b/>
      <sz val="12"/>
      <color rgb="FFFF0000"/>
      <name val="Times New Roman"/>
      <family val="1"/>
    </font>
    <font>
      <sz val="12"/>
      <color rgb="FFFF0000"/>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style="thin"/>
      <right style="thin"/>
      <top style="thin"/>
      <bottom/>
    </border>
    <border>
      <left style="thin"/>
      <right style="thin"/>
      <top/>
      <bottom/>
    </border>
    <border>
      <left/>
      <right/>
      <top/>
      <bottom style="thin"/>
    </border>
    <border>
      <left/>
      <right style="thin"/>
      <top style="thin"/>
      <bottom style="thin"/>
    </border>
    <border>
      <left style="thin"/>
      <right/>
      <top style="thin"/>
      <bottom/>
    </border>
    <border>
      <left/>
      <right style="thin"/>
      <top style="thin"/>
      <bottom/>
    </border>
    <border>
      <left/>
      <right/>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5" fillId="0" borderId="0">
      <alignment/>
      <protection/>
    </xf>
    <xf numFmtId="0" fontId="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32">
    <xf numFmtId="0" fontId="0" fillId="0" borderId="0" xfId="0" applyFont="1" applyAlignment="1">
      <alignment/>
    </xf>
    <xf numFmtId="0" fontId="6"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3" fontId="4" fillId="0" borderId="10"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0" fontId="4" fillId="0" borderId="12" xfId="0" applyFont="1" applyBorder="1" applyAlignment="1">
      <alignment horizontal="right" vertical="center" wrapText="1"/>
    </xf>
    <xf numFmtId="0" fontId="4" fillId="0" borderId="10" xfId="0" applyFont="1" applyBorder="1" applyAlignment="1">
      <alignment horizontal="right" vertical="center" wrapText="1"/>
    </xf>
    <xf numFmtId="0" fontId="4" fillId="0" borderId="13" xfId="0" applyFont="1" applyBorder="1" applyAlignment="1">
      <alignment horizontal="right" vertical="center" wrapText="1"/>
    </xf>
    <xf numFmtId="0" fontId="4" fillId="0" borderId="11" xfId="0" applyFont="1" applyBorder="1" applyAlignment="1">
      <alignment horizontal="right" vertical="center" wrapText="1"/>
    </xf>
    <xf numFmtId="0" fontId="3" fillId="0" borderId="13" xfId="0"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0" xfId="63" applyNumberFormat="1" applyFont="1" applyFill="1" applyBorder="1" applyAlignment="1">
      <alignment horizontal="center" vertical="center" wrapText="1"/>
      <protection/>
    </xf>
    <xf numFmtId="3" fontId="3" fillId="33" borderId="10" xfId="63" applyNumberFormat="1" applyFont="1" applyFill="1" applyBorder="1" applyAlignment="1">
      <alignment horizontal="center" vertical="center" wrapText="1"/>
      <protection/>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61" applyFont="1" applyFill="1" applyBorder="1" applyAlignment="1">
      <alignment horizontal="center" vertical="center" wrapText="1"/>
      <protection/>
    </xf>
    <xf numFmtId="0" fontId="8" fillId="0" borderId="11" xfId="0" applyFont="1" applyFill="1" applyBorder="1" applyAlignment="1">
      <alignment horizontal="center" vertical="center"/>
    </xf>
    <xf numFmtId="0" fontId="8" fillId="0" borderId="11" xfId="0" applyFont="1" applyBorder="1" applyAlignment="1">
      <alignment horizontal="center" vertical="center" wrapText="1"/>
    </xf>
    <xf numFmtId="0" fontId="6" fillId="0" borderId="0" xfId="0" applyFont="1" applyFill="1" applyAlignment="1">
      <alignment horizontal="left" vertical="center"/>
    </xf>
    <xf numFmtId="0" fontId="3" fillId="0" borderId="0" xfId="61" applyFont="1" applyFill="1" applyBorder="1" applyAlignment="1">
      <alignment horizontal="center" vertical="center" wrapText="1"/>
      <protection/>
    </xf>
    <xf numFmtId="0" fontId="3" fillId="0" borderId="11"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Alignment="1">
      <alignment/>
    </xf>
    <xf numFmtId="0" fontId="3" fillId="0" borderId="11" xfId="60" applyFont="1" applyFill="1" applyBorder="1" applyAlignment="1">
      <alignment horizontal="center" vertical="center" wrapText="1"/>
      <protection/>
    </xf>
    <xf numFmtId="174" fontId="3" fillId="34" borderId="11" xfId="60" applyNumberFormat="1" applyFont="1" applyFill="1" applyBorder="1" applyAlignment="1">
      <alignment horizontal="center" vertical="center" wrapText="1"/>
      <protection/>
    </xf>
    <xf numFmtId="0" fontId="3" fillId="0" borderId="11" xfId="60" applyFont="1" applyFill="1" applyBorder="1" applyAlignment="1">
      <alignment horizontal="left" vertical="center" wrapText="1"/>
      <protection/>
    </xf>
    <xf numFmtId="174" fontId="3" fillId="34" borderId="11" xfId="46" applyNumberFormat="1" applyFont="1" applyFill="1" applyBorder="1" applyAlignment="1">
      <alignment horizontal="right" vertical="center" wrapText="1"/>
    </xf>
    <xf numFmtId="0" fontId="4" fillId="0" borderId="11" xfId="60" applyFont="1" applyFill="1" applyBorder="1" applyAlignment="1" quotePrefix="1">
      <alignment horizontal="center" vertical="center" wrapText="1"/>
      <protection/>
    </xf>
    <xf numFmtId="0" fontId="4" fillId="0" borderId="11" xfId="60" applyFont="1" applyFill="1" applyBorder="1" applyAlignment="1">
      <alignment horizontal="left" vertical="center" wrapText="1"/>
      <protection/>
    </xf>
    <xf numFmtId="0" fontId="4" fillId="0" borderId="11" xfId="60" applyFont="1" applyFill="1" applyBorder="1" applyAlignment="1">
      <alignment horizontal="center" vertical="center" wrapText="1"/>
      <protection/>
    </xf>
    <xf numFmtId="3" fontId="4" fillId="0" borderId="11" xfId="60" applyNumberFormat="1" applyFont="1" applyFill="1" applyBorder="1" applyAlignment="1">
      <alignment horizontal="right" vertical="center" wrapText="1"/>
      <protection/>
    </xf>
    <xf numFmtId="174" fontId="4" fillId="34" borderId="11" xfId="46" applyNumberFormat="1" applyFont="1" applyFill="1" applyBorder="1" applyAlignment="1">
      <alignment horizontal="right" vertical="center" wrapText="1"/>
    </xf>
    <xf numFmtId="0" fontId="4" fillId="34" borderId="11" xfId="60" applyFont="1" applyFill="1" applyBorder="1" applyAlignment="1">
      <alignment horizontal="left" vertical="center" wrapText="1"/>
      <protection/>
    </xf>
    <xf numFmtId="3" fontId="3" fillId="0" borderId="11" xfId="60" applyNumberFormat="1" applyFont="1" applyFill="1" applyBorder="1" applyAlignment="1">
      <alignment horizontal="right" vertical="center" wrapText="1"/>
      <protection/>
    </xf>
    <xf numFmtId="174" fontId="3" fillId="34" borderId="11" xfId="46" applyNumberFormat="1" applyFont="1" applyFill="1" applyBorder="1" applyAlignment="1">
      <alignment horizontal="right" vertical="center"/>
    </xf>
    <xf numFmtId="0" fontId="39" fillId="0" borderId="0" xfId="0" applyFont="1" applyAlignment="1">
      <alignment/>
    </xf>
    <xf numFmtId="0" fontId="4" fillId="0" borderId="0" xfId="0" applyFont="1" applyAlignment="1">
      <alignment/>
    </xf>
    <xf numFmtId="0" fontId="3" fillId="34" borderId="11" xfId="60" applyFont="1" applyFill="1" applyBorder="1" applyAlignment="1">
      <alignment horizontal="center" vertical="center" wrapText="1"/>
      <protection/>
    </xf>
    <xf numFmtId="174" fontId="3" fillId="34" borderId="11" xfId="42" applyNumberFormat="1" applyFont="1" applyFill="1" applyBorder="1" applyAlignment="1">
      <alignment horizontal="center" vertical="center" wrapText="1"/>
    </xf>
    <xf numFmtId="0" fontId="3" fillId="34" borderId="11" xfId="60" applyFont="1" applyFill="1" applyBorder="1" applyAlignment="1">
      <alignment horizontal="left" vertical="center" wrapText="1"/>
      <protection/>
    </xf>
    <xf numFmtId="175" fontId="3" fillId="34" borderId="11" xfId="60" applyNumberFormat="1" applyFont="1" applyFill="1" applyBorder="1" applyAlignment="1">
      <alignment horizontal="center" vertical="center" wrapText="1"/>
      <protection/>
    </xf>
    <xf numFmtId="0" fontId="3" fillId="34" borderId="11" xfId="60" applyFont="1" applyFill="1" applyBorder="1" applyAlignment="1">
      <alignment horizontal="right" vertical="center" wrapText="1"/>
      <protection/>
    </xf>
    <xf numFmtId="0" fontId="4" fillId="34" borderId="11" xfId="60" applyFont="1" applyFill="1" applyBorder="1" applyAlignment="1" quotePrefix="1">
      <alignment horizontal="center" vertical="center" wrapText="1"/>
      <protection/>
    </xf>
    <xf numFmtId="0" fontId="4" fillId="34" borderId="11" xfId="60" applyFont="1" applyFill="1" applyBorder="1" applyAlignment="1">
      <alignment horizontal="center" vertical="center" wrapText="1"/>
      <protection/>
    </xf>
    <xf numFmtId="174" fontId="4" fillId="34" borderId="11" xfId="42" applyNumberFormat="1" applyFont="1" applyFill="1" applyBorder="1" applyAlignment="1">
      <alignment horizontal="center" vertical="center" wrapText="1"/>
    </xf>
    <xf numFmtId="4" fontId="4" fillId="34" borderId="11" xfId="60" applyNumberFormat="1" applyFont="1" applyFill="1" applyBorder="1" applyAlignment="1">
      <alignment horizontal="right" vertical="center" wrapText="1"/>
      <protection/>
    </xf>
    <xf numFmtId="175" fontId="4" fillId="34" borderId="11" xfId="60" applyNumberFormat="1" applyFont="1" applyFill="1" applyBorder="1" applyAlignment="1">
      <alignment horizontal="center" vertical="center" wrapText="1"/>
      <protection/>
    </xf>
    <xf numFmtId="0" fontId="3" fillId="34" borderId="11" xfId="60" applyFont="1" applyFill="1" applyBorder="1" applyAlignment="1" quotePrefix="1">
      <alignment horizontal="center" vertical="center" wrapText="1"/>
      <protection/>
    </xf>
    <xf numFmtId="0" fontId="3" fillId="34" borderId="11" xfId="62" applyFont="1" applyFill="1" applyBorder="1" applyAlignment="1">
      <alignment horizontal="center" vertical="center"/>
      <protection/>
    </xf>
    <xf numFmtId="0" fontId="3" fillId="34" borderId="11" xfId="0" applyFont="1" applyFill="1" applyBorder="1" applyAlignment="1">
      <alignment horizontal="left" vertical="center" wrapText="1"/>
    </xf>
    <xf numFmtId="0" fontId="4" fillId="34" borderId="11" xfId="62" applyFont="1" applyFill="1" applyBorder="1" applyAlignment="1">
      <alignment horizontal="center" vertical="center"/>
      <protection/>
    </xf>
    <xf numFmtId="0" fontId="4" fillId="34" borderId="11" xfId="0" applyFont="1" applyFill="1" applyBorder="1" applyAlignment="1">
      <alignment horizontal="left" vertical="center" wrapText="1"/>
    </xf>
    <xf numFmtId="37" fontId="4" fillId="34" borderId="11" xfId="44" applyNumberFormat="1" applyFont="1" applyFill="1" applyBorder="1" applyAlignment="1">
      <alignment vertical="center"/>
    </xf>
    <xf numFmtId="0" fontId="4" fillId="34" borderId="11" xfId="60" applyFont="1" applyFill="1" applyBorder="1" applyAlignment="1">
      <alignment horizontal="right" vertical="center" wrapText="1"/>
      <protection/>
    </xf>
    <xf numFmtId="174" fontId="4" fillId="34" borderId="11" xfId="60" applyNumberFormat="1" applyFont="1" applyFill="1" applyBorder="1" applyAlignment="1">
      <alignment horizontal="right" vertical="center" wrapText="1"/>
      <protection/>
    </xf>
    <xf numFmtId="0" fontId="3" fillId="34" borderId="11" xfId="60" applyNumberFormat="1" applyFont="1" applyFill="1" applyBorder="1" applyAlignment="1">
      <alignment horizontal="center" vertical="center" wrapText="1"/>
      <protection/>
    </xf>
    <xf numFmtId="0" fontId="4" fillId="34" borderId="11" xfId="60" applyFont="1" applyFill="1" applyBorder="1" applyAlignment="1">
      <alignment horizontal="center" vertical="center"/>
      <protection/>
    </xf>
    <xf numFmtId="174" fontId="4" fillId="34" borderId="11" xfId="42" applyNumberFormat="1" applyFont="1" applyFill="1" applyBorder="1" applyAlignment="1">
      <alignment horizontal="center" vertical="center"/>
    </xf>
    <xf numFmtId="0" fontId="4" fillId="34" borderId="11" xfId="60" applyFont="1" applyFill="1" applyBorder="1" applyAlignment="1">
      <alignment horizontal="right" vertical="center"/>
      <protection/>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Border="1" applyAlignment="1">
      <alignment vertical="center"/>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 fillId="0" borderId="0" xfId="0" applyNumberFormat="1" applyFont="1" applyBorder="1" applyAlignment="1">
      <alignment horizontal="center" vertical="center" wrapText="1"/>
    </xf>
    <xf numFmtId="0" fontId="5" fillId="0" borderId="0" xfId="0" applyFont="1" applyAlignment="1">
      <alignment/>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175" fontId="9" fillId="0" borderId="11" xfId="0" applyNumberFormat="1" applyFont="1" applyFill="1" applyBorder="1" applyAlignment="1">
      <alignment horizontal="center" vertical="center" wrapText="1"/>
    </xf>
    <xf numFmtId="0" fontId="9" fillId="0" borderId="11" xfId="0" applyNumberFormat="1" applyFont="1" applyBorder="1" applyAlignment="1">
      <alignment horizontal="center" vertical="center"/>
    </xf>
    <xf numFmtId="2" fontId="9" fillId="0" borderId="11" xfId="0" applyNumberFormat="1" applyFont="1" applyFill="1" applyBorder="1" applyAlignment="1">
      <alignment horizontal="center" vertical="center" wrapText="1"/>
    </xf>
    <xf numFmtId="175" fontId="5" fillId="0" borderId="10" xfId="0" applyNumberFormat="1" applyFont="1" applyBorder="1" applyAlignment="1">
      <alignment horizontal="center"/>
    </xf>
    <xf numFmtId="0" fontId="9" fillId="34" borderId="11" xfId="0" applyFont="1" applyFill="1" applyBorder="1" applyAlignment="1">
      <alignment horizontal="center" vertical="center" wrapText="1"/>
    </xf>
    <xf numFmtId="0" fontId="9" fillId="0" borderId="0" xfId="0" applyFont="1" applyAlignment="1">
      <alignment/>
    </xf>
    <xf numFmtId="0" fontId="5" fillId="34" borderId="11" xfId="0" applyFont="1" applyFill="1" applyBorder="1" applyAlignment="1">
      <alignment horizontal="center" vertical="center" wrapText="1"/>
    </xf>
    <xf numFmtId="0" fontId="5" fillId="0" borderId="0" xfId="0" applyFont="1" applyFill="1" applyAlignment="1">
      <alignment/>
    </xf>
    <xf numFmtId="16" fontId="64" fillId="34" borderId="11" xfId="0" applyNumberFormat="1" applyFont="1" applyFill="1" applyBorder="1" applyAlignment="1" quotePrefix="1">
      <alignment horizontal="center" vertical="center" wrapText="1"/>
    </xf>
    <xf numFmtId="0" fontId="64" fillId="34" borderId="11" xfId="0" applyFont="1" applyFill="1" applyBorder="1" applyAlignment="1">
      <alignment horizontal="center" vertical="center" wrapText="1"/>
    </xf>
    <xf numFmtId="0" fontId="64" fillId="34" borderId="11" xfId="0" applyFont="1" applyFill="1" applyBorder="1" applyAlignment="1" quotePrefix="1">
      <alignment horizontal="center" vertical="center" wrapText="1"/>
    </xf>
    <xf numFmtId="0" fontId="11" fillId="0" borderId="0" xfId="0" applyFont="1" applyFill="1" applyAlignment="1">
      <alignment/>
    </xf>
    <xf numFmtId="0" fontId="5" fillId="0" borderId="0" xfId="60" applyFont="1" applyFill="1" applyAlignment="1">
      <alignment vertical="center"/>
      <protection/>
    </xf>
    <xf numFmtId="0" fontId="5" fillId="0" borderId="0" xfId="60" applyFont="1" applyFill="1" applyAlignment="1">
      <alignment vertical="center" wrapText="1"/>
      <protection/>
    </xf>
    <xf numFmtId="0" fontId="5" fillId="0" borderId="0" xfId="60" applyFont="1" applyFill="1" applyBorder="1" applyAlignment="1">
      <alignment vertical="center" wrapText="1"/>
      <protection/>
    </xf>
    <xf numFmtId="174" fontId="9" fillId="0" borderId="14" xfId="42" applyNumberFormat="1" applyFont="1" applyFill="1" applyBorder="1" applyAlignment="1">
      <alignment horizontal="center" vertical="center" wrapText="1"/>
    </xf>
    <xf numFmtId="0" fontId="9" fillId="0" borderId="11" xfId="60" applyFont="1" applyFill="1" applyBorder="1" applyAlignment="1">
      <alignment horizontal="center" vertical="center" wrapText="1"/>
      <protection/>
    </xf>
    <xf numFmtId="0" fontId="9" fillId="0" borderId="11" xfId="60" applyFont="1" applyFill="1" applyBorder="1" applyAlignment="1">
      <alignment horizontal="left" vertical="center" wrapText="1"/>
      <protection/>
    </xf>
    <xf numFmtId="41" fontId="9" fillId="0" borderId="11" xfId="42" applyNumberFormat="1" applyFont="1" applyFill="1" applyBorder="1" applyAlignment="1">
      <alignment horizontal="right" vertical="center" wrapText="1"/>
    </xf>
    <xf numFmtId="3" fontId="5" fillId="0" borderId="0" xfId="60" applyNumberFormat="1" applyFont="1" applyFill="1" applyAlignment="1">
      <alignment vertical="center"/>
      <protection/>
    </xf>
    <xf numFmtId="0" fontId="5" fillId="0" borderId="11" xfId="60" applyFont="1" applyFill="1" applyBorder="1" applyAlignment="1">
      <alignment horizontal="center" vertical="center" wrapText="1"/>
      <protection/>
    </xf>
    <xf numFmtId="0" fontId="5" fillId="0" borderId="11" xfId="60" applyFont="1" applyFill="1" applyBorder="1" applyAlignment="1">
      <alignment horizontal="left" vertical="center" wrapText="1"/>
      <protection/>
    </xf>
    <xf numFmtId="41" fontId="5" fillId="0" borderId="11" xfId="42" applyNumberFormat="1" applyFont="1" applyFill="1" applyBorder="1" applyAlignment="1">
      <alignment horizontal="right" vertical="center" wrapText="1"/>
    </xf>
    <xf numFmtId="0" fontId="9" fillId="0" borderId="11" xfId="60" applyFont="1" applyFill="1" applyBorder="1" applyAlignment="1" quotePrefix="1">
      <alignment horizontal="center" vertical="center" wrapText="1"/>
      <protection/>
    </xf>
    <xf numFmtId="0" fontId="9" fillId="0" borderId="0" xfId="60" applyFont="1" applyFill="1" applyAlignment="1">
      <alignment vertical="center"/>
      <protection/>
    </xf>
    <xf numFmtId="0" fontId="9" fillId="0" borderId="11" xfId="62" applyFont="1" applyFill="1" applyBorder="1" applyAlignment="1">
      <alignment horizontal="center" vertical="center"/>
      <protection/>
    </xf>
    <xf numFmtId="0" fontId="9" fillId="0" borderId="11" xfId="0" applyFont="1" applyFill="1" applyBorder="1" applyAlignment="1">
      <alignment horizontal="left" vertical="center" wrapText="1"/>
    </xf>
    <xf numFmtId="0" fontId="5" fillId="0" borderId="11" xfId="62" applyFont="1" applyFill="1" applyBorder="1" applyAlignment="1">
      <alignment horizontal="center" vertical="center"/>
      <protection/>
    </xf>
    <xf numFmtId="0" fontId="5" fillId="0" borderId="11" xfId="0" applyFont="1" applyFill="1" applyBorder="1" applyAlignment="1">
      <alignment horizontal="left" vertical="center" wrapText="1"/>
    </xf>
    <xf numFmtId="0" fontId="5" fillId="0" borderId="11" xfId="62" applyNumberFormat="1" applyFont="1" applyFill="1" applyBorder="1" applyAlignment="1">
      <alignment horizontal="center" vertical="center"/>
      <protection/>
    </xf>
    <xf numFmtId="10" fontId="5" fillId="0" borderId="11" xfId="0" applyNumberFormat="1" applyFont="1" applyFill="1" applyBorder="1" applyAlignment="1">
      <alignment horizontal="left" vertical="center" wrapText="1"/>
    </xf>
    <xf numFmtId="0" fontId="5" fillId="0" borderId="0" xfId="60" applyFont="1" applyFill="1" applyAlignment="1">
      <alignment horizontal="center" vertical="center"/>
      <protection/>
    </xf>
    <xf numFmtId="0" fontId="5" fillId="0" borderId="0" xfId="60" applyFont="1" applyFill="1" applyAlignment="1">
      <alignment horizontal="left" vertical="center"/>
      <protection/>
    </xf>
    <xf numFmtId="0" fontId="11" fillId="0" borderId="0" xfId="60" applyFont="1" applyFill="1" applyAlignment="1">
      <alignment horizontal="left" vertical="center"/>
      <protection/>
    </xf>
    <xf numFmtId="41" fontId="5" fillId="0" borderId="11" xfId="60" applyNumberFormat="1" applyFont="1" applyFill="1" applyBorder="1" applyAlignment="1">
      <alignment horizontal="left" vertical="center" wrapText="1"/>
      <protection/>
    </xf>
    <xf numFmtId="41" fontId="9" fillId="0" borderId="11" xfId="60" applyNumberFormat="1" applyFont="1" applyFill="1" applyBorder="1" applyAlignment="1">
      <alignment horizontal="left" vertical="center" wrapText="1"/>
      <protection/>
    </xf>
    <xf numFmtId="0" fontId="9" fillId="0" borderId="14" xfId="60" applyFont="1" applyFill="1" applyBorder="1" applyAlignment="1">
      <alignment horizontal="center" vertical="center" wrapText="1"/>
      <protection/>
    </xf>
    <xf numFmtId="0" fontId="3" fillId="0" borderId="11" xfId="60" applyFont="1" applyFill="1" applyBorder="1" applyAlignment="1" quotePrefix="1">
      <alignment horizontal="center" vertical="center" wrapText="1"/>
      <protection/>
    </xf>
    <xf numFmtId="0" fontId="12" fillId="0" borderId="0" xfId="60" applyFont="1" applyFill="1" applyAlignment="1">
      <alignment horizontal="left" vertical="center"/>
      <protection/>
    </xf>
    <xf numFmtId="0" fontId="12" fillId="0" borderId="0" xfId="0" applyFont="1" applyFill="1" applyAlignment="1">
      <alignment/>
    </xf>
    <xf numFmtId="0" fontId="13" fillId="0" borderId="0" xfId="60" applyFont="1" applyFill="1" applyAlignment="1">
      <alignment vertical="center"/>
      <protection/>
    </xf>
    <xf numFmtId="0" fontId="13" fillId="0" borderId="0" xfId="60" applyFont="1" applyFill="1" applyAlignment="1">
      <alignment vertical="center" wrapText="1"/>
      <protection/>
    </xf>
    <xf numFmtId="0" fontId="13" fillId="0" borderId="0" xfId="60" applyFont="1" applyFill="1" applyBorder="1" applyAlignment="1">
      <alignment vertical="center" wrapText="1"/>
      <protection/>
    </xf>
    <xf numFmtId="174" fontId="14" fillId="0" borderId="14" xfId="42" applyNumberFormat="1" applyFont="1" applyFill="1" applyBorder="1" applyAlignment="1">
      <alignment horizontal="center" vertical="center" wrapText="1"/>
    </xf>
    <xf numFmtId="0" fontId="14" fillId="0" borderId="14" xfId="60" applyFont="1" applyFill="1" applyBorder="1" applyAlignment="1">
      <alignment horizontal="center" vertical="center" wrapText="1"/>
      <protection/>
    </xf>
    <xf numFmtId="0" fontId="14" fillId="0" borderId="11" xfId="60" applyFont="1" applyFill="1" applyBorder="1" applyAlignment="1">
      <alignment horizontal="center" vertical="center" wrapText="1"/>
      <protection/>
    </xf>
    <xf numFmtId="0" fontId="14" fillId="0" borderId="11" xfId="60" applyFont="1" applyFill="1" applyBorder="1" applyAlignment="1">
      <alignment horizontal="left" vertical="center" wrapText="1"/>
      <protection/>
    </xf>
    <xf numFmtId="0" fontId="13" fillId="0" borderId="11" xfId="60" applyFont="1" applyFill="1" applyBorder="1" applyAlignment="1">
      <alignment horizontal="center" vertical="center" wrapText="1"/>
      <protection/>
    </xf>
    <xf numFmtId="0" fontId="13" fillId="0" borderId="11" xfId="60" applyFont="1" applyFill="1" applyBorder="1" applyAlignment="1">
      <alignment horizontal="left" vertical="center" wrapText="1"/>
      <protection/>
    </xf>
    <xf numFmtId="0" fontId="14" fillId="0" borderId="11" xfId="60" applyFont="1" applyFill="1" applyBorder="1" applyAlignment="1" quotePrefix="1">
      <alignment horizontal="center" vertical="center" wrapText="1"/>
      <protection/>
    </xf>
    <xf numFmtId="0" fontId="14" fillId="0" borderId="0" xfId="60" applyFont="1" applyFill="1" applyAlignment="1">
      <alignment vertical="center"/>
      <protection/>
    </xf>
    <xf numFmtId="0" fontId="14" fillId="0" borderId="11" xfId="62" applyFont="1" applyFill="1" applyBorder="1" applyAlignment="1">
      <alignment horizontal="center" vertical="center"/>
      <protection/>
    </xf>
    <xf numFmtId="0" fontId="14" fillId="0" borderId="11" xfId="0" applyFont="1" applyFill="1" applyBorder="1" applyAlignment="1">
      <alignment horizontal="left" vertical="center" wrapText="1"/>
    </xf>
    <xf numFmtId="0" fontId="13" fillId="0" borderId="11" xfId="62" applyFont="1" applyFill="1" applyBorder="1" applyAlignment="1">
      <alignment horizontal="center" vertical="center"/>
      <protection/>
    </xf>
    <xf numFmtId="0" fontId="13" fillId="0" borderId="11" xfId="0" applyFont="1" applyFill="1" applyBorder="1" applyAlignment="1">
      <alignment horizontal="left" vertical="center" wrapText="1"/>
    </xf>
    <xf numFmtId="0" fontId="13" fillId="0" borderId="11" xfId="62" applyNumberFormat="1" applyFont="1" applyFill="1" applyBorder="1" applyAlignment="1">
      <alignment horizontal="center" vertical="center"/>
      <protection/>
    </xf>
    <xf numFmtId="10" fontId="13" fillId="0" borderId="11" xfId="0" applyNumberFormat="1" applyFont="1" applyFill="1" applyBorder="1" applyAlignment="1">
      <alignment horizontal="left" vertical="center" wrapText="1"/>
    </xf>
    <xf numFmtId="0" fontId="13" fillId="0" borderId="0" xfId="60" applyFont="1" applyFill="1" applyAlignment="1">
      <alignment horizontal="center" vertical="center"/>
      <protection/>
    </xf>
    <xf numFmtId="0" fontId="13" fillId="0" borderId="0" xfId="60" applyFont="1" applyFill="1" applyAlignment="1">
      <alignment horizontal="left" vertical="center"/>
      <protection/>
    </xf>
    <xf numFmtId="3" fontId="14" fillId="0" borderId="11" xfId="42" applyNumberFormat="1" applyFont="1" applyFill="1" applyBorder="1" applyAlignment="1">
      <alignment horizontal="right" vertical="center" wrapText="1"/>
    </xf>
    <xf numFmtId="3" fontId="13" fillId="0" borderId="11" xfId="42" applyNumberFormat="1" applyFont="1" applyFill="1" applyBorder="1" applyAlignment="1">
      <alignment horizontal="right" vertical="center" wrapText="1"/>
    </xf>
    <xf numFmtId="3" fontId="14" fillId="0" borderId="14" xfId="42" applyNumberFormat="1" applyFont="1" applyFill="1" applyBorder="1" applyAlignment="1">
      <alignment horizontal="right" vertical="center" wrapText="1"/>
    </xf>
    <xf numFmtId="3" fontId="13" fillId="0" borderId="11" xfId="60" applyNumberFormat="1" applyFont="1" applyFill="1" applyBorder="1" applyAlignment="1">
      <alignment horizontal="right" vertical="center" wrapText="1"/>
      <protection/>
    </xf>
    <xf numFmtId="3" fontId="13" fillId="0" borderId="11" xfId="60" applyNumberFormat="1" applyFont="1" applyFill="1" applyBorder="1" applyAlignment="1">
      <alignment horizontal="right" vertical="center"/>
      <protection/>
    </xf>
    <xf numFmtId="3" fontId="14" fillId="0" borderId="11" xfId="60" applyNumberFormat="1" applyFont="1" applyFill="1" applyBorder="1" applyAlignment="1">
      <alignment horizontal="right" vertical="center" wrapText="1"/>
      <protection/>
    </xf>
    <xf numFmtId="3" fontId="14" fillId="0" borderId="11" xfId="60" applyNumberFormat="1" applyFont="1" applyFill="1" applyBorder="1" applyAlignment="1">
      <alignment horizontal="right" vertical="center"/>
      <protection/>
    </xf>
    <xf numFmtId="43" fontId="14" fillId="0" borderId="11" xfId="42" applyFont="1" applyFill="1" applyBorder="1" applyAlignment="1">
      <alignment horizontal="right" vertical="center" wrapText="1"/>
    </xf>
    <xf numFmtId="0" fontId="12" fillId="0" borderId="16" xfId="60" applyFont="1" applyFill="1" applyBorder="1" applyAlignment="1">
      <alignment horizontal="right" vertical="center" wrapText="1"/>
      <protection/>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xf>
    <xf numFmtId="0" fontId="11" fillId="0" borderId="16" xfId="60" applyFont="1" applyFill="1" applyBorder="1" applyAlignment="1">
      <alignment horizontal="center" vertical="center" wrapText="1"/>
      <protection/>
    </xf>
    <xf numFmtId="0" fontId="4" fillId="34" borderId="11" xfId="62" applyNumberFormat="1" applyFont="1" applyFill="1" applyBorder="1" applyAlignment="1">
      <alignment horizontal="center" vertical="center"/>
      <protection/>
    </xf>
    <xf numFmtId="10" fontId="4" fillId="34" borderId="11" xfId="0" applyNumberFormat="1" applyFont="1" applyFill="1" applyBorder="1" applyAlignment="1">
      <alignment horizontal="left" vertical="center" wrapText="1"/>
    </xf>
    <xf numFmtId="0" fontId="4" fillId="34" borderId="11" xfId="60" applyFont="1" applyFill="1" applyBorder="1" applyAlignment="1">
      <alignment vertical="center"/>
      <protection/>
    </xf>
    <xf numFmtId="174" fontId="4" fillId="34" borderId="11" xfId="46" applyNumberFormat="1" applyFont="1" applyFill="1" applyBorder="1" applyAlignment="1">
      <alignment horizontal="right" vertical="center"/>
    </xf>
    <xf numFmtId="0" fontId="5" fillId="0" borderId="11" xfId="0" applyNumberFormat="1" applyFont="1" applyFill="1" applyBorder="1" applyAlignment="1">
      <alignment vertical="center"/>
    </xf>
    <xf numFmtId="174" fontId="4" fillId="0" borderId="11" xfId="42" applyNumberFormat="1" applyFont="1" applyFill="1" applyBorder="1" applyAlignment="1">
      <alignment horizontal="center" vertical="center" wrapText="1"/>
    </xf>
    <xf numFmtId="174" fontId="4" fillId="0" borderId="11" xfId="46" applyNumberFormat="1" applyFont="1" applyFill="1" applyBorder="1" applyAlignment="1">
      <alignment horizontal="right" vertical="center" wrapText="1"/>
    </xf>
    <xf numFmtId="0" fontId="3" fillId="0" borderId="16" xfId="61" applyFont="1" applyFill="1" applyBorder="1" applyAlignment="1">
      <alignment horizontal="center" vertical="center" wrapText="1"/>
      <protection/>
    </xf>
    <xf numFmtId="0" fontId="3" fillId="0" borderId="10" xfId="63" applyNumberFormat="1" applyFont="1" applyFill="1" applyBorder="1" applyAlignment="1">
      <alignment horizontal="center" vertical="center" wrapText="1"/>
      <protection/>
    </xf>
    <xf numFmtId="176" fontId="3" fillId="34" borderId="11" xfId="63" applyNumberFormat="1" applyFont="1" applyFill="1" applyBorder="1" applyAlignment="1">
      <alignment horizontal="center" vertical="center" wrapText="1"/>
      <protection/>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0" xfId="0" applyFont="1" applyBorder="1" applyAlignment="1">
      <alignment horizontal="center" vertical="center"/>
    </xf>
    <xf numFmtId="0" fontId="4" fillId="0" borderId="17" xfId="60" applyFont="1" applyFill="1" applyBorder="1" applyAlignment="1">
      <alignment horizontal="center" vertical="center" wrapText="1"/>
      <protection/>
    </xf>
    <xf numFmtId="3" fontId="65" fillId="0" borderId="10" xfId="63" applyNumberFormat="1" applyFont="1" applyFill="1" applyBorder="1" applyAlignment="1">
      <alignment horizontal="center" vertical="center" wrapText="1"/>
      <protection/>
    </xf>
    <xf numFmtId="43" fontId="4" fillId="34" borderId="11" xfId="42" applyFont="1" applyFill="1" applyBorder="1" applyAlignment="1">
      <alignment horizontal="right" vertical="center" wrapText="1"/>
    </xf>
    <xf numFmtId="0" fontId="4" fillId="34" borderId="11" xfId="62" applyFont="1" applyFill="1" applyBorder="1" applyAlignment="1">
      <alignment horizontal="right" vertical="center"/>
      <protection/>
    </xf>
    <xf numFmtId="175" fontId="4" fillId="34" borderId="11" xfId="42" applyNumberFormat="1" applyFont="1" applyFill="1" applyBorder="1" applyAlignment="1">
      <alignment horizontal="right" vertical="center" wrapText="1"/>
    </xf>
    <xf numFmtId="176" fontId="4" fillId="34" borderId="11" xfId="42" applyNumberFormat="1" applyFont="1" applyFill="1" applyBorder="1" applyAlignment="1">
      <alignment horizontal="right" vertical="center" wrapText="1"/>
    </xf>
    <xf numFmtId="0" fontId="11" fillId="0" borderId="16" xfId="60" applyFont="1" applyFill="1" applyBorder="1" applyAlignment="1">
      <alignment vertical="center" wrapText="1"/>
      <protection/>
    </xf>
    <xf numFmtId="0" fontId="11" fillId="0" borderId="0" xfId="60" applyFont="1" applyFill="1" applyAlignment="1">
      <alignment horizontal="right" vertical="center" wrapText="1"/>
      <protection/>
    </xf>
    <xf numFmtId="174" fontId="4" fillId="34" borderId="11" xfId="60" applyNumberFormat="1" applyFont="1" applyFill="1" applyBorder="1" applyAlignment="1">
      <alignment horizontal="center" vertical="center" wrapText="1"/>
      <protection/>
    </xf>
    <xf numFmtId="3" fontId="9" fillId="0" borderId="14" xfId="42" applyNumberFormat="1" applyFont="1" applyFill="1" applyBorder="1" applyAlignment="1">
      <alignment horizontal="right" vertical="center" wrapText="1"/>
    </xf>
    <xf numFmtId="37" fontId="9" fillId="0" borderId="14" xfId="42" applyNumberFormat="1" applyFont="1" applyFill="1" applyBorder="1" applyAlignment="1">
      <alignment horizontal="right" vertical="center" wrapText="1"/>
    </xf>
    <xf numFmtId="3" fontId="9" fillId="0" borderId="11" xfId="42" applyNumberFormat="1" applyFont="1" applyFill="1" applyBorder="1" applyAlignment="1">
      <alignment horizontal="right" vertical="center" wrapText="1"/>
    </xf>
    <xf numFmtId="37" fontId="9" fillId="0" borderId="11" xfId="42" applyNumberFormat="1" applyFont="1" applyFill="1" applyBorder="1" applyAlignment="1">
      <alignment horizontal="right" vertical="center" wrapText="1"/>
    </xf>
    <xf numFmtId="3" fontId="5" fillId="0" borderId="11" xfId="42" applyNumberFormat="1" applyFont="1" applyFill="1" applyBorder="1" applyAlignment="1">
      <alignment horizontal="right" vertical="center" wrapText="1"/>
    </xf>
    <xf numFmtId="37" fontId="5" fillId="0" borderId="11" xfId="42" applyNumberFormat="1" applyFont="1" applyFill="1" applyBorder="1" applyAlignment="1">
      <alignment horizontal="right" vertical="center" wrapText="1"/>
    </xf>
    <xf numFmtId="43" fontId="5" fillId="0" borderId="11" xfId="42" applyFont="1" applyFill="1" applyBorder="1" applyAlignment="1">
      <alignment horizontal="right" vertical="center" wrapText="1"/>
    </xf>
    <xf numFmtId="0" fontId="39" fillId="0" borderId="0" xfId="0" applyFont="1" applyBorder="1" applyAlignment="1">
      <alignment/>
    </xf>
    <xf numFmtId="0" fontId="4" fillId="0" borderId="0" xfId="0" applyFont="1" applyBorder="1" applyAlignment="1">
      <alignment/>
    </xf>
    <xf numFmtId="0" fontId="4" fillId="34" borderId="11" xfId="60" applyNumberFormat="1" applyFont="1" applyFill="1" applyBorder="1" applyAlignment="1">
      <alignment horizontal="center" vertical="center" wrapText="1"/>
      <protection/>
    </xf>
    <xf numFmtId="0" fontId="15" fillId="0" borderId="0" xfId="0" applyFont="1" applyBorder="1" applyAlignment="1">
      <alignment/>
    </xf>
    <xf numFmtId="0" fontId="11" fillId="0" borderId="0" xfId="0" applyFont="1" applyAlignment="1">
      <alignment/>
    </xf>
    <xf numFmtId="0" fontId="15" fillId="0" borderId="16" xfId="0" applyFont="1" applyBorder="1" applyAlignment="1">
      <alignment vertical="center"/>
    </xf>
    <xf numFmtId="0" fontId="39" fillId="0" borderId="0" xfId="0" applyFont="1" applyFill="1" applyAlignment="1">
      <alignment/>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2" fontId="9" fillId="34" borderId="11" xfId="63" applyNumberFormat="1" applyFont="1" applyFill="1" applyBorder="1" applyAlignment="1">
      <alignment horizontal="center" vertical="center" wrapText="1"/>
      <protection/>
    </xf>
    <xf numFmtId="0" fontId="11" fillId="0" borderId="0" xfId="0" applyFont="1" applyAlignment="1">
      <alignment horizontal="right"/>
    </xf>
    <xf numFmtId="0" fontId="4" fillId="0" borderId="0" xfId="0" applyFont="1" applyBorder="1" applyAlignment="1">
      <alignment horizontal="right"/>
    </xf>
    <xf numFmtId="175" fontId="3" fillId="34" borderId="11" xfId="60" applyNumberFormat="1" applyFont="1" applyFill="1" applyBorder="1" applyAlignment="1">
      <alignment horizontal="right" vertical="center" wrapText="1"/>
      <protection/>
    </xf>
    <xf numFmtId="175" fontId="4" fillId="34" borderId="11" xfId="60" applyNumberFormat="1" applyFont="1" applyFill="1" applyBorder="1" applyAlignment="1">
      <alignment horizontal="right" vertical="center" wrapText="1"/>
      <protection/>
    </xf>
    <xf numFmtId="0" fontId="3" fillId="34" borderId="11" xfId="62" applyFont="1" applyFill="1" applyBorder="1" applyAlignment="1">
      <alignment horizontal="right" vertical="center"/>
      <protection/>
    </xf>
    <xf numFmtId="1" fontId="4" fillId="34" borderId="11" xfId="42" applyNumberFormat="1" applyFont="1" applyFill="1" applyBorder="1" applyAlignment="1">
      <alignment horizontal="right" vertical="center" wrapText="1"/>
    </xf>
    <xf numFmtId="0" fontId="39" fillId="0" borderId="0" xfId="0" applyFont="1" applyAlignment="1">
      <alignment horizontal="right"/>
    </xf>
    <xf numFmtId="0" fontId="4" fillId="0" borderId="0" xfId="0" applyFont="1" applyFill="1" applyBorder="1" applyAlignment="1">
      <alignment/>
    </xf>
    <xf numFmtId="2" fontId="5" fillId="0"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2" fontId="4" fillId="0" borderId="11" xfId="0" applyNumberFormat="1" applyFont="1" applyFill="1" applyBorder="1" applyAlignment="1">
      <alignment horizontal="left" vertical="center"/>
    </xf>
    <xf numFmtId="3" fontId="4" fillId="34" borderId="11" xfId="42" applyNumberFormat="1" applyFont="1" applyFill="1" applyBorder="1" applyAlignment="1">
      <alignment horizontal="right" vertical="center" wrapText="1"/>
    </xf>
    <xf numFmtId="174" fontId="3" fillId="0" borderId="11" xfId="60" applyNumberFormat="1" applyFont="1" applyFill="1" applyBorder="1" applyAlignment="1">
      <alignment horizontal="center" vertical="center" wrapText="1"/>
      <protection/>
    </xf>
    <xf numFmtId="174" fontId="4" fillId="0" borderId="11" xfId="60" applyNumberFormat="1" applyFont="1" applyFill="1" applyBorder="1" applyAlignment="1">
      <alignment horizontal="center" vertical="center" wrapText="1"/>
      <protection/>
    </xf>
    <xf numFmtId="0" fontId="4" fillId="0" borderId="0" xfId="0" applyFont="1" applyFill="1" applyAlignment="1">
      <alignment vertical="center" wrapText="1"/>
    </xf>
    <xf numFmtId="0" fontId="11" fillId="0" borderId="0" xfId="0" applyFont="1" applyFill="1" applyAlignment="1">
      <alignment/>
    </xf>
    <xf numFmtId="0" fontId="17" fillId="0" borderId="14" xfId="60" applyFont="1" applyFill="1" applyBorder="1" applyAlignment="1">
      <alignment horizontal="center" vertical="center" wrapText="1"/>
      <protection/>
    </xf>
    <xf numFmtId="174" fontId="17" fillId="0" borderId="14" xfId="42" applyNumberFormat="1" applyFont="1" applyFill="1" applyBorder="1" applyAlignment="1">
      <alignment horizontal="center" vertical="center" wrapText="1"/>
    </xf>
    <xf numFmtId="3" fontId="17" fillId="0" borderId="14" xfId="42" applyNumberFormat="1" applyFont="1" applyFill="1" applyBorder="1" applyAlignment="1">
      <alignment horizontal="right" vertical="center" wrapText="1"/>
    </xf>
    <xf numFmtId="0" fontId="17" fillId="0" borderId="11" xfId="60" applyFont="1" applyFill="1" applyBorder="1" applyAlignment="1">
      <alignment horizontal="center" vertical="center" wrapText="1"/>
      <protection/>
    </xf>
    <xf numFmtId="0" fontId="17" fillId="0" borderId="11" xfId="60" applyFont="1" applyFill="1" applyBorder="1" applyAlignment="1">
      <alignment horizontal="left" vertical="center" wrapText="1"/>
      <protection/>
    </xf>
    <xf numFmtId="3" fontId="17" fillId="0" borderId="11" xfId="42" applyNumberFormat="1" applyFont="1" applyFill="1" applyBorder="1" applyAlignment="1">
      <alignment horizontal="right" vertical="center" wrapText="1"/>
    </xf>
    <xf numFmtId="0" fontId="18" fillId="0" borderId="11" xfId="60" applyFont="1" applyFill="1" applyBorder="1" applyAlignment="1">
      <alignment horizontal="center" vertical="center" wrapText="1"/>
      <protection/>
    </xf>
    <xf numFmtId="0" fontId="18" fillId="0" borderId="11" xfId="60" applyFont="1" applyFill="1" applyBorder="1" applyAlignment="1">
      <alignment horizontal="left" vertical="center" wrapText="1"/>
      <protection/>
    </xf>
    <xf numFmtId="3" fontId="18" fillId="0" borderId="11" xfId="42" applyNumberFormat="1" applyFont="1" applyFill="1" applyBorder="1" applyAlignment="1">
      <alignment horizontal="right" vertical="center" wrapText="1"/>
    </xf>
    <xf numFmtId="0" fontId="17" fillId="0" borderId="11" xfId="60" applyFont="1" applyFill="1" applyBorder="1" applyAlignment="1" quotePrefix="1">
      <alignment horizontal="center" vertical="center" wrapText="1"/>
      <protection/>
    </xf>
    <xf numFmtId="0" fontId="17" fillId="0" borderId="11" xfId="62" applyFont="1" applyFill="1" applyBorder="1" applyAlignment="1">
      <alignment horizontal="center" vertical="center"/>
      <protection/>
    </xf>
    <xf numFmtId="0" fontId="17" fillId="0" borderId="11" xfId="0" applyFont="1" applyFill="1" applyBorder="1" applyAlignment="1">
      <alignment horizontal="left" vertical="center" wrapText="1"/>
    </xf>
    <xf numFmtId="0" fontId="18" fillId="0" borderId="11" xfId="62" applyFont="1" applyFill="1" applyBorder="1" applyAlignment="1">
      <alignment horizontal="center" vertical="center"/>
      <protection/>
    </xf>
    <xf numFmtId="0" fontId="18" fillId="0" borderId="11" xfId="0" applyFont="1" applyFill="1" applyBorder="1" applyAlignment="1">
      <alignment horizontal="left" vertical="center" wrapText="1"/>
    </xf>
    <xf numFmtId="0" fontId="18" fillId="0" borderId="11" xfId="62" applyNumberFormat="1" applyFont="1" applyFill="1" applyBorder="1" applyAlignment="1">
      <alignment horizontal="center" vertical="center"/>
      <protection/>
    </xf>
    <xf numFmtId="10" fontId="18" fillId="0" borderId="11" xfId="0" applyNumberFormat="1" applyFont="1" applyFill="1" applyBorder="1" applyAlignment="1">
      <alignment horizontal="left" vertical="center" wrapText="1"/>
    </xf>
    <xf numFmtId="43" fontId="18" fillId="0" borderId="11" xfId="42" applyFont="1" applyFill="1" applyBorder="1" applyAlignment="1">
      <alignment horizontal="right" vertical="center" wrapText="1"/>
    </xf>
    <xf numFmtId="43" fontId="4" fillId="0" borderId="11" xfId="42" applyFont="1" applyFill="1" applyBorder="1" applyAlignment="1">
      <alignment horizontal="center" vertical="center" wrapText="1"/>
    </xf>
    <xf numFmtId="43" fontId="4" fillId="0" borderId="11" xfId="42" applyFont="1" applyFill="1" applyBorder="1" applyAlignment="1">
      <alignment horizontal="right" vertical="center" wrapText="1"/>
    </xf>
    <xf numFmtId="0" fontId="66" fillId="34" borderId="11" xfId="60" applyFont="1" applyFill="1" applyBorder="1" applyAlignment="1" quotePrefix="1">
      <alignment horizontal="center" vertical="center" wrapText="1"/>
      <protection/>
    </xf>
    <xf numFmtId="0" fontId="66" fillId="34" borderId="11" xfId="60" applyFont="1" applyFill="1" applyBorder="1" applyAlignment="1">
      <alignment horizontal="left" vertical="center" wrapText="1"/>
      <protection/>
    </xf>
    <xf numFmtId="0" fontId="66" fillId="34" borderId="11" xfId="60" applyFont="1" applyFill="1" applyBorder="1" applyAlignment="1">
      <alignment horizontal="center" vertical="center" wrapText="1"/>
      <protection/>
    </xf>
    <xf numFmtId="174" fontId="66" fillId="34" borderId="11" xfId="42" applyNumberFormat="1" applyFont="1" applyFill="1" applyBorder="1" applyAlignment="1">
      <alignment horizontal="center" vertical="center" wrapText="1"/>
    </xf>
    <xf numFmtId="0" fontId="66" fillId="0" borderId="11" xfId="60" applyFont="1" applyFill="1" applyBorder="1" applyAlignment="1">
      <alignment horizontal="center" vertical="center" wrapText="1"/>
      <protection/>
    </xf>
    <xf numFmtId="175" fontId="66" fillId="34" borderId="11" xfId="42" applyNumberFormat="1" applyFont="1" applyFill="1" applyBorder="1" applyAlignment="1">
      <alignment horizontal="right" vertical="center" wrapText="1"/>
    </xf>
    <xf numFmtId="174" fontId="66" fillId="34" borderId="11" xfId="46" applyNumberFormat="1" applyFont="1" applyFill="1" applyBorder="1" applyAlignment="1">
      <alignment horizontal="right" vertical="center" wrapText="1"/>
    </xf>
    <xf numFmtId="0" fontId="63" fillId="0" borderId="0" xfId="0" applyFont="1" applyAlignment="1">
      <alignment/>
    </xf>
    <xf numFmtId="4" fontId="66" fillId="34" borderId="11" xfId="60" applyNumberFormat="1" applyFont="1" applyFill="1" applyBorder="1" applyAlignment="1">
      <alignment horizontal="right" vertical="center" wrapText="1"/>
      <protection/>
    </xf>
    <xf numFmtId="174" fontId="20" fillId="0" borderId="0" xfId="0" applyNumberFormat="1" applyFont="1" applyFill="1" applyAlignment="1">
      <alignment/>
    </xf>
    <xf numFmtId="0" fontId="67" fillId="0" borderId="0" xfId="61" applyFont="1" applyFill="1" applyBorder="1" applyAlignment="1">
      <alignment horizontal="center" vertical="center" wrapText="1"/>
      <protection/>
    </xf>
    <xf numFmtId="0" fontId="68" fillId="0" borderId="0" xfId="0" applyFont="1" applyFill="1" applyBorder="1" applyAlignment="1">
      <alignment horizontal="center" vertical="center"/>
    </xf>
    <xf numFmtId="0" fontId="9" fillId="0" borderId="11" xfId="0" applyNumberFormat="1" applyFont="1" applyBorder="1" applyAlignment="1">
      <alignment horizontal="center" vertical="center"/>
    </xf>
    <xf numFmtId="175" fontId="9" fillId="0" borderId="18" xfId="0" applyNumberFormat="1" applyFont="1" applyFill="1" applyBorder="1" applyAlignment="1">
      <alignment horizontal="center" vertical="center" wrapText="1"/>
    </xf>
    <xf numFmtId="175" fontId="9" fillId="0" borderId="19" xfId="0" applyNumberFormat="1" applyFont="1" applyFill="1" applyBorder="1" applyAlignment="1">
      <alignment horizontal="center" vertical="center" wrapText="1"/>
    </xf>
    <xf numFmtId="175" fontId="9" fillId="0" borderId="14" xfId="0" applyNumberFormat="1" applyFont="1" applyBorder="1" applyAlignment="1">
      <alignment horizontal="center" vertical="center"/>
    </xf>
    <xf numFmtId="175" fontId="9" fillId="0" borderId="10" xfId="0" applyNumberFormat="1" applyFont="1" applyBorder="1" applyAlignment="1">
      <alignment horizontal="center" vertical="center"/>
    </xf>
    <xf numFmtId="0" fontId="9" fillId="34" borderId="11"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6" fillId="0" borderId="0" xfId="61" applyFont="1" applyFill="1" applyBorder="1" applyAlignment="1">
      <alignment horizontal="center" vertical="center" wrapText="1"/>
      <protection/>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4" xfId="63" applyNumberFormat="1" applyFont="1" applyFill="1" applyBorder="1" applyAlignment="1">
      <alignment horizontal="center" vertical="center" wrapText="1"/>
      <protection/>
    </xf>
    <xf numFmtId="0" fontId="9" fillId="0" borderId="10" xfId="63" applyNumberFormat="1" applyFont="1" applyFill="1" applyBorder="1" applyAlignment="1">
      <alignment horizontal="center" vertical="center" wrapText="1"/>
      <protection/>
    </xf>
    <xf numFmtId="0" fontId="9" fillId="0" borderId="11" xfId="63" applyNumberFormat="1" applyFont="1" applyFill="1" applyBorder="1" applyAlignment="1">
      <alignment horizontal="center" vertical="center" wrapText="1"/>
      <protection/>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Fill="1" applyAlignment="1">
      <alignment horizontal="left"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wrapText="1"/>
    </xf>
    <xf numFmtId="2" fontId="5" fillId="0" borderId="11" xfId="0" applyNumberFormat="1" applyFont="1" applyFill="1" applyBorder="1" applyAlignment="1">
      <alignment horizontal="center" vertical="center" wrapText="1"/>
    </xf>
    <xf numFmtId="0" fontId="9" fillId="0" borderId="0" xfId="0" applyFont="1" applyAlignment="1">
      <alignment horizontal="center" vertical="center" wrapText="1"/>
    </xf>
    <xf numFmtId="0" fontId="3" fillId="34" borderId="13" xfId="60" applyFont="1" applyFill="1" applyBorder="1" applyAlignment="1">
      <alignment horizontal="center" vertical="center" wrapText="1"/>
      <protection/>
    </xf>
    <xf numFmtId="0" fontId="3" fillId="34" borderId="17" xfId="60" applyFont="1" applyFill="1" applyBorder="1" applyAlignment="1">
      <alignment horizontal="center" vertical="center" wrapText="1"/>
      <protection/>
    </xf>
    <xf numFmtId="0" fontId="11" fillId="0" borderId="0" xfId="0" applyFont="1" applyAlignment="1">
      <alignment horizontal="left" vertical="center"/>
    </xf>
    <xf numFmtId="0" fontId="5" fillId="0" borderId="0" xfId="0" applyFont="1" applyAlignment="1" quotePrefix="1">
      <alignment horizontal="left" vertical="center" wrapText="1"/>
    </xf>
    <xf numFmtId="0" fontId="5" fillId="0" borderId="0" xfId="0" applyFont="1" applyAlignment="1">
      <alignment horizontal="left" vertical="center" wrapText="1"/>
    </xf>
    <xf numFmtId="0" fontId="15" fillId="0" borderId="21" xfId="0" applyFont="1" applyBorder="1" applyAlignment="1">
      <alignment horizontal="left" vertical="center"/>
    </xf>
    <xf numFmtId="2" fontId="4" fillId="0" borderId="13"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0" fontId="5" fillId="0" borderId="0" xfId="0" applyFont="1" applyFill="1" applyAlignment="1" quotePrefix="1">
      <alignment horizontal="left" vertical="center" wrapText="1"/>
    </xf>
    <xf numFmtId="0" fontId="5" fillId="0" borderId="0" xfId="0" applyFont="1" applyFill="1" applyAlignment="1">
      <alignment horizontal="left" vertical="center" wrapText="1"/>
    </xf>
    <xf numFmtId="0" fontId="3" fillId="0" borderId="11" xfId="60" applyFont="1" applyFill="1" applyBorder="1" applyAlignment="1">
      <alignment horizontal="center" vertical="center" wrapText="1"/>
      <protection/>
    </xf>
    <xf numFmtId="0" fontId="3" fillId="0" borderId="13" xfId="60" applyFont="1" applyFill="1" applyBorder="1" applyAlignment="1">
      <alignment horizontal="center" vertical="center" wrapText="1"/>
      <protection/>
    </xf>
    <xf numFmtId="0" fontId="3" fillId="0" borderId="20"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0" fontId="16"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0" fontId="69" fillId="0" borderId="0" xfId="0" applyFont="1" applyFill="1" applyAlignment="1">
      <alignment horizontal="left" vertical="center"/>
    </xf>
    <xf numFmtId="0" fontId="4" fillId="0" borderId="0" xfId="0" applyFont="1" applyFill="1" applyAlignment="1">
      <alignment horizontal="center" vertical="center" wrapText="1"/>
    </xf>
    <xf numFmtId="0" fontId="9" fillId="0" borderId="13" xfId="60" applyFont="1" applyFill="1" applyBorder="1" applyAlignment="1">
      <alignment horizontal="center" vertical="center" wrapText="1"/>
      <protection/>
    </xf>
    <xf numFmtId="0" fontId="9" fillId="0" borderId="17" xfId="60" applyFont="1" applyFill="1" applyBorder="1" applyAlignment="1">
      <alignment horizontal="center" vertical="center" wrapText="1"/>
      <protection/>
    </xf>
    <xf numFmtId="0" fontId="11" fillId="0" borderId="0" xfId="60" applyFont="1" applyFill="1" applyAlignment="1">
      <alignment horizontal="left" vertical="center"/>
      <protection/>
    </xf>
    <xf numFmtId="0" fontId="3" fillId="0" borderId="0" xfId="60" applyFont="1" applyFill="1" applyBorder="1" applyAlignment="1">
      <alignment horizontal="center" vertical="center" wrapText="1"/>
      <protection/>
    </xf>
    <xf numFmtId="0" fontId="9" fillId="0" borderId="14" xfId="60" applyFont="1" applyFill="1" applyBorder="1" applyAlignment="1">
      <alignment horizontal="center" vertical="center" wrapText="1"/>
      <protection/>
    </xf>
    <xf numFmtId="0" fontId="9" fillId="0" borderId="10" xfId="60" applyFont="1" applyFill="1" applyBorder="1" applyAlignment="1">
      <alignment horizontal="center" vertical="center" wrapText="1"/>
      <protection/>
    </xf>
    <xf numFmtId="174" fontId="9" fillId="0" borderId="13" xfId="42" applyNumberFormat="1" applyFont="1" applyFill="1" applyBorder="1" applyAlignment="1">
      <alignment horizontal="center" vertical="center" wrapText="1"/>
    </xf>
    <xf numFmtId="174" fontId="9" fillId="0" borderId="20" xfId="42" applyNumberFormat="1" applyFont="1" applyFill="1" applyBorder="1" applyAlignment="1">
      <alignment horizontal="center" vertical="center" wrapText="1"/>
    </xf>
    <xf numFmtId="174" fontId="9" fillId="0" borderId="17" xfId="42" applyNumberFormat="1" applyFont="1" applyFill="1" applyBorder="1" applyAlignment="1">
      <alignment horizontal="center" vertical="center" wrapText="1"/>
    </xf>
    <xf numFmtId="0" fontId="11" fillId="0" borderId="16" xfId="60" applyFont="1" applyFill="1" applyBorder="1" applyAlignment="1">
      <alignment horizontal="right" vertical="center" wrapText="1"/>
      <protection/>
    </xf>
    <xf numFmtId="0" fontId="3" fillId="0" borderId="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14" fillId="0" borderId="13" xfId="60" applyFont="1" applyFill="1" applyBorder="1" applyAlignment="1">
      <alignment horizontal="center" vertical="center" wrapText="1"/>
      <protection/>
    </xf>
    <xf numFmtId="0" fontId="14" fillId="0" borderId="17" xfId="60" applyFont="1" applyFill="1" applyBorder="1" applyAlignment="1">
      <alignment horizontal="center" vertical="center" wrapText="1"/>
      <protection/>
    </xf>
    <xf numFmtId="0" fontId="14" fillId="0" borderId="11" xfId="60" applyFont="1" applyFill="1" applyBorder="1" applyAlignment="1">
      <alignment horizontal="center" vertical="center"/>
      <protection/>
    </xf>
    <xf numFmtId="0" fontId="14" fillId="0" borderId="0" xfId="60" applyFont="1" applyFill="1" applyBorder="1" applyAlignment="1">
      <alignment horizontal="center" vertical="center" wrapText="1"/>
      <protection/>
    </xf>
    <xf numFmtId="0" fontId="12" fillId="0" borderId="0" xfId="60" applyFont="1" applyFill="1" applyAlignment="1">
      <alignment horizontal="left" vertical="center"/>
      <protection/>
    </xf>
    <xf numFmtId="0" fontId="14" fillId="0" borderId="14" xfId="60" applyFont="1" applyFill="1" applyBorder="1" applyAlignment="1">
      <alignment horizontal="center" vertical="center" wrapText="1"/>
      <protection/>
    </xf>
    <xf numFmtId="0" fontId="14" fillId="0" borderId="10" xfId="60" applyFont="1" applyFill="1" applyBorder="1" applyAlignment="1">
      <alignment horizontal="center" vertical="center" wrapText="1"/>
      <protection/>
    </xf>
    <xf numFmtId="174" fontId="14" fillId="0" borderId="13" xfId="42" applyNumberFormat="1" applyFont="1" applyFill="1" applyBorder="1" applyAlignment="1">
      <alignment horizontal="center" vertical="center" wrapText="1"/>
    </xf>
    <xf numFmtId="174" fontId="14" fillId="0" borderId="20" xfId="42" applyNumberFormat="1" applyFont="1" applyFill="1" applyBorder="1" applyAlignment="1">
      <alignment horizontal="center" vertical="center" wrapText="1"/>
    </xf>
    <xf numFmtId="174" fontId="14" fillId="0" borderId="17" xfId="42" applyNumberFormat="1" applyFont="1" applyFill="1" applyBorder="1" applyAlignment="1">
      <alignment horizontal="center" vertical="center" wrapText="1"/>
    </xf>
    <xf numFmtId="0" fontId="17" fillId="0" borderId="13" xfId="60" applyFont="1" applyFill="1" applyBorder="1" applyAlignment="1">
      <alignment horizontal="center" vertical="center" wrapText="1"/>
      <protection/>
    </xf>
    <xf numFmtId="0" fontId="17" fillId="0" borderId="17" xfId="60" applyFont="1" applyFill="1" applyBorder="1" applyAlignment="1">
      <alignment horizontal="center" vertical="center" wrapText="1"/>
      <protection/>
    </xf>
    <xf numFmtId="0" fontId="9" fillId="0" borderId="0" xfId="60" applyFont="1" applyFill="1" applyBorder="1" applyAlignment="1">
      <alignment horizontal="center" vertical="center" wrapText="1"/>
      <protection/>
    </xf>
    <xf numFmtId="0" fontId="17" fillId="0" borderId="14" xfId="60" applyFont="1" applyFill="1" applyBorder="1" applyAlignment="1">
      <alignment horizontal="center" vertical="center" wrapText="1"/>
      <protection/>
    </xf>
    <xf numFmtId="0" fontId="17" fillId="0" borderId="10" xfId="60" applyFont="1" applyFill="1" applyBorder="1" applyAlignment="1">
      <alignment horizontal="center" vertical="center" wrapText="1"/>
      <protection/>
    </xf>
    <xf numFmtId="174" fontId="17" fillId="0" borderId="13" xfId="42" applyNumberFormat="1" applyFont="1" applyFill="1" applyBorder="1" applyAlignment="1">
      <alignment horizontal="center" vertical="center" wrapText="1"/>
    </xf>
    <xf numFmtId="174" fontId="17" fillId="0" borderId="20" xfId="42" applyNumberFormat="1" applyFont="1" applyFill="1" applyBorder="1" applyAlignment="1">
      <alignment horizontal="center" vertical="center" wrapText="1"/>
    </xf>
    <xf numFmtId="174" fontId="17" fillId="0" borderId="17" xfId="42"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3" xfId="61"/>
    <cellStyle name="Normal 3" xfId="62"/>
    <cellStyle name="Normal_Sheet8"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AMNGHIEP1\Desktop\uoc%20dang%20thuc%20hien-%20Bieu%20kem%20HS%20trong,%20cham%20soc%20rung%20thay%20the%20tu%202021-2024%20cua%20BQL%20M%20Ch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01TKDT"/>
      <sheetName val="Bieu 2aDG"/>
      <sheetName val="Bieu 2bDG"/>
      <sheetName val="bieu 03aCTV"/>
      <sheetName val="bieu 03bCTV"/>
      <sheetName val="bieu 03cCTV"/>
      <sheetName val="Bieu 4THV"/>
      <sheetName val="Bieu chenh lech"/>
    </sheetNames>
    <sheetDataSet>
      <sheetData sheetId="0">
        <row r="6">
          <cell r="G6">
            <v>13.2</v>
          </cell>
        </row>
        <row r="13">
          <cell r="G13">
            <v>3.63</v>
          </cell>
        </row>
        <row r="16">
          <cell r="G16">
            <v>4.35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G29"/>
  <sheetViews>
    <sheetView zoomScalePageLayoutView="0" workbookViewId="0" topLeftCell="A13">
      <selection activeCell="E27" sqref="E27"/>
    </sheetView>
  </sheetViews>
  <sheetFormatPr defaultColWidth="9.140625" defaultRowHeight="15"/>
  <cols>
    <col min="1" max="1" width="11.7109375" style="73" customWidth="1"/>
    <col min="2" max="3" width="10.7109375" style="84" customWidth="1"/>
    <col min="4" max="4" width="8.7109375" style="84" customWidth="1"/>
    <col min="5" max="5" width="10.7109375" style="84" customWidth="1"/>
    <col min="6" max="6" width="11.7109375" style="84" customWidth="1"/>
    <col min="7" max="7" width="46.140625" style="73" customWidth="1"/>
    <col min="8" max="8" width="8.00390625" style="73" customWidth="1"/>
    <col min="9" max="16384" width="9.140625" style="73" customWidth="1"/>
  </cols>
  <sheetData>
    <row r="1" spans="1:6" s="68" customFormat="1" ht="19.5" customHeight="1">
      <c r="A1" s="66" t="s">
        <v>63</v>
      </c>
      <c r="D1" s="67"/>
      <c r="F1" s="67"/>
    </row>
    <row r="2" spans="1:7" s="69" customFormat="1" ht="60" customHeight="1">
      <c r="A2" s="238" t="s">
        <v>102</v>
      </c>
      <c r="B2" s="238"/>
      <c r="C2" s="238"/>
      <c r="D2" s="238"/>
      <c r="E2" s="238"/>
      <c r="F2" s="238"/>
      <c r="G2" s="238"/>
    </row>
    <row r="3" spans="1:7" s="69" customFormat="1" ht="24.75" customHeight="1">
      <c r="A3" s="239" t="s">
        <v>92</v>
      </c>
      <c r="B3" s="239"/>
      <c r="C3" s="239"/>
      <c r="D3" s="239"/>
      <c r="E3" s="239"/>
      <c r="F3" s="239"/>
      <c r="G3" s="239"/>
    </row>
    <row r="4" spans="1:7" ht="15" customHeight="1">
      <c r="A4" s="72"/>
      <c r="B4" s="72"/>
      <c r="C4" s="72"/>
      <c r="D4" s="72"/>
      <c r="E4" s="72"/>
      <c r="F4" s="72"/>
      <c r="G4" s="72"/>
    </row>
    <row r="5" spans="1:7" ht="24.75" customHeight="1">
      <c r="A5" s="240" t="s">
        <v>93</v>
      </c>
      <c r="B5" s="240"/>
      <c r="C5" s="240"/>
      <c r="D5" s="240"/>
      <c r="E5" s="241" t="s">
        <v>70</v>
      </c>
      <c r="F5" s="242"/>
      <c r="G5" s="243" t="s">
        <v>69</v>
      </c>
    </row>
    <row r="6" spans="1:7" ht="24.75" customHeight="1">
      <c r="A6" s="74" t="s">
        <v>65</v>
      </c>
      <c r="B6" s="75" t="s">
        <v>66</v>
      </c>
      <c r="C6" s="75" t="s">
        <v>67</v>
      </c>
      <c r="D6" s="76" t="s">
        <v>64</v>
      </c>
      <c r="E6" s="76" t="s">
        <v>94</v>
      </c>
      <c r="F6" s="77" t="s">
        <v>95</v>
      </c>
      <c r="G6" s="244"/>
    </row>
    <row r="7" spans="1:7" ht="24.75" customHeight="1">
      <c r="A7" s="78" t="s">
        <v>91</v>
      </c>
      <c r="B7" s="75" t="s">
        <v>96</v>
      </c>
      <c r="C7" s="75" t="s">
        <v>97</v>
      </c>
      <c r="D7" s="76" t="s">
        <v>98</v>
      </c>
      <c r="E7" s="79">
        <f>+E8+E16+E24+E26</f>
        <v>62.71000000000001</v>
      </c>
      <c r="F7" s="79">
        <f>+F8+F16+F24+F26</f>
        <v>62.71000000000001</v>
      </c>
      <c r="G7" s="80"/>
    </row>
    <row r="8" spans="1:7" s="82" customFormat="1" ht="24.75" customHeight="1">
      <c r="A8" s="245" t="s">
        <v>81</v>
      </c>
      <c r="B8" s="81" t="s">
        <v>96</v>
      </c>
      <c r="C8" s="81" t="s">
        <v>97</v>
      </c>
      <c r="D8" s="81" t="s">
        <v>99</v>
      </c>
      <c r="E8" s="81">
        <f>+E9</f>
        <v>17.490000000000002</v>
      </c>
      <c r="F8" s="81">
        <f>+F9</f>
        <v>17.490000000000002</v>
      </c>
      <c r="G8" s="246" t="s">
        <v>100</v>
      </c>
    </row>
    <row r="9" spans="1:7" s="82" customFormat="1" ht="24.75" customHeight="1">
      <c r="A9" s="245"/>
      <c r="B9" s="249">
        <v>643</v>
      </c>
      <c r="C9" s="81" t="s">
        <v>97</v>
      </c>
      <c r="D9" s="81" t="s">
        <v>99</v>
      </c>
      <c r="E9" s="81">
        <f>+E10</f>
        <v>17.490000000000002</v>
      </c>
      <c r="F9" s="81">
        <f>+F10</f>
        <v>17.490000000000002</v>
      </c>
      <c r="G9" s="248"/>
    </row>
    <row r="10" spans="1:7" s="82" customFormat="1" ht="24.75" customHeight="1">
      <c r="A10" s="245"/>
      <c r="B10" s="249"/>
      <c r="C10" s="249">
        <v>5</v>
      </c>
      <c r="D10" s="81" t="s">
        <v>99</v>
      </c>
      <c r="E10" s="81">
        <f>SUM(E11:E15)</f>
        <v>17.490000000000002</v>
      </c>
      <c r="F10" s="81">
        <f>SUM(F11:F15)</f>
        <v>17.490000000000002</v>
      </c>
      <c r="G10" s="248"/>
    </row>
    <row r="11" spans="1:7" ht="24.75" customHeight="1">
      <c r="A11" s="245"/>
      <c r="B11" s="249"/>
      <c r="C11" s="249"/>
      <c r="D11" s="85" t="s">
        <v>83</v>
      </c>
      <c r="E11" s="86">
        <v>4.77</v>
      </c>
      <c r="F11" s="83">
        <f>E11</f>
        <v>4.77</v>
      </c>
      <c r="G11" s="248"/>
    </row>
    <row r="12" spans="1:7" ht="24.75" customHeight="1">
      <c r="A12" s="245"/>
      <c r="B12" s="249"/>
      <c r="C12" s="249"/>
      <c r="D12" s="87" t="s">
        <v>84</v>
      </c>
      <c r="E12" s="86">
        <v>3.66</v>
      </c>
      <c r="F12" s="83">
        <f aca="true" t="shared" si="0" ref="F12:F27">E12</f>
        <v>3.66</v>
      </c>
      <c r="G12" s="248"/>
    </row>
    <row r="13" spans="1:7" ht="24.75" customHeight="1">
      <c r="A13" s="245"/>
      <c r="B13" s="249"/>
      <c r="C13" s="249"/>
      <c r="D13" s="87" t="s">
        <v>85</v>
      </c>
      <c r="E13" s="86">
        <v>2.37</v>
      </c>
      <c r="F13" s="83">
        <f t="shared" si="0"/>
        <v>2.37</v>
      </c>
      <c r="G13" s="248"/>
    </row>
    <row r="14" spans="1:7" ht="24.75" customHeight="1">
      <c r="A14" s="245"/>
      <c r="B14" s="249"/>
      <c r="C14" s="249"/>
      <c r="D14" s="87" t="s">
        <v>86</v>
      </c>
      <c r="E14" s="86">
        <v>4.74</v>
      </c>
      <c r="F14" s="83">
        <f t="shared" si="0"/>
        <v>4.74</v>
      </c>
      <c r="G14" s="248"/>
    </row>
    <row r="15" spans="1:7" ht="24.75" customHeight="1">
      <c r="A15" s="245"/>
      <c r="B15" s="249"/>
      <c r="C15" s="86">
        <v>6</v>
      </c>
      <c r="D15" s="87" t="s">
        <v>82</v>
      </c>
      <c r="E15" s="86">
        <v>1.95</v>
      </c>
      <c r="F15" s="83">
        <f t="shared" si="0"/>
        <v>1.95</v>
      </c>
      <c r="G15" s="248"/>
    </row>
    <row r="16" spans="1:7" s="82" customFormat="1" ht="24.75" customHeight="1">
      <c r="A16" s="245" t="s">
        <v>87</v>
      </c>
      <c r="B16" s="81" t="s">
        <v>96</v>
      </c>
      <c r="C16" s="81" t="s">
        <v>68</v>
      </c>
      <c r="D16" s="81" t="s">
        <v>99</v>
      </c>
      <c r="E16" s="81">
        <f>+E17</f>
        <v>32.510000000000005</v>
      </c>
      <c r="F16" s="81">
        <f t="shared" si="0"/>
        <v>32.510000000000005</v>
      </c>
      <c r="G16" s="248"/>
    </row>
    <row r="17" spans="1:7" s="82" customFormat="1" ht="24.75" customHeight="1">
      <c r="A17" s="245"/>
      <c r="B17" s="249" t="s">
        <v>88</v>
      </c>
      <c r="C17" s="81" t="s">
        <v>68</v>
      </c>
      <c r="D17" s="81" t="s">
        <v>99</v>
      </c>
      <c r="E17" s="81">
        <f>+E18</f>
        <v>32.510000000000005</v>
      </c>
      <c r="F17" s="81">
        <f t="shared" si="0"/>
        <v>32.510000000000005</v>
      </c>
      <c r="G17" s="248"/>
    </row>
    <row r="18" spans="1:7" s="82" customFormat="1" ht="24.75" customHeight="1">
      <c r="A18" s="245"/>
      <c r="B18" s="249"/>
      <c r="C18" s="245">
        <v>4</v>
      </c>
      <c r="D18" s="81" t="s">
        <v>99</v>
      </c>
      <c r="E18" s="81">
        <f>SUM(E19:E23)</f>
        <v>32.510000000000005</v>
      </c>
      <c r="F18" s="81">
        <f t="shared" si="0"/>
        <v>32.510000000000005</v>
      </c>
      <c r="G18" s="248"/>
    </row>
    <row r="19" spans="1:7" ht="24.75" customHeight="1">
      <c r="A19" s="245"/>
      <c r="B19" s="249"/>
      <c r="C19" s="245"/>
      <c r="D19" s="86">
        <v>5</v>
      </c>
      <c r="E19" s="86">
        <v>6.15</v>
      </c>
      <c r="F19" s="83">
        <f t="shared" si="0"/>
        <v>6.15</v>
      </c>
      <c r="G19" s="248"/>
    </row>
    <row r="20" spans="1:7" ht="24.75" customHeight="1">
      <c r="A20" s="245"/>
      <c r="B20" s="249"/>
      <c r="C20" s="245"/>
      <c r="D20" s="86">
        <v>8</v>
      </c>
      <c r="E20" s="86">
        <v>8.3</v>
      </c>
      <c r="F20" s="83">
        <f t="shared" si="0"/>
        <v>8.3</v>
      </c>
      <c r="G20" s="248"/>
    </row>
    <row r="21" spans="1:7" ht="24.75" customHeight="1">
      <c r="A21" s="245"/>
      <c r="B21" s="249"/>
      <c r="C21" s="245"/>
      <c r="D21" s="86">
        <v>11</v>
      </c>
      <c r="E21" s="86">
        <v>4.7</v>
      </c>
      <c r="F21" s="83">
        <f t="shared" si="0"/>
        <v>4.7</v>
      </c>
      <c r="G21" s="248"/>
    </row>
    <row r="22" spans="1:7" ht="24.75" customHeight="1">
      <c r="A22" s="245"/>
      <c r="B22" s="249"/>
      <c r="C22" s="245"/>
      <c r="D22" s="86">
        <v>12</v>
      </c>
      <c r="E22" s="86">
        <v>4.98</v>
      </c>
      <c r="F22" s="83">
        <f t="shared" si="0"/>
        <v>4.98</v>
      </c>
      <c r="G22" s="248"/>
    </row>
    <row r="23" spans="1:7" ht="24.75" customHeight="1">
      <c r="A23" s="245"/>
      <c r="B23" s="249"/>
      <c r="C23" s="245"/>
      <c r="D23" s="85" t="s">
        <v>89</v>
      </c>
      <c r="E23" s="86">
        <v>8.38</v>
      </c>
      <c r="F23" s="83">
        <f t="shared" si="0"/>
        <v>8.38</v>
      </c>
      <c r="G23" s="247"/>
    </row>
    <row r="24" spans="1:7" s="82" customFormat="1" ht="39.75" customHeight="1">
      <c r="A24" s="245" t="s">
        <v>81</v>
      </c>
      <c r="B24" s="81" t="s">
        <v>96</v>
      </c>
      <c r="C24" s="81" t="s">
        <v>68</v>
      </c>
      <c r="D24" s="81" t="s">
        <v>101</v>
      </c>
      <c r="E24" s="81">
        <f>+E25</f>
        <v>7.25</v>
      </c>
      <c r="F24" s="81">
        <f t="shared" si="0"/>
        <v>7.25</v>
      </c>
      <c r="G24" s="246" t="s">
        <v>78</v>
      </c>
    </row>
    <row r="25" spans="1:7" ht="39.75" customHeight="1">
      <c r="A25" s="245"/>
      <c r="B25" s="83">
        <v>643</v>
      </c>
      <c r="C25" s="83">
        <v>5</v>
      </c>
      <c r="D25" s="85" t="s">
        <v>82</v>
      </c>
      <c r="E25" s="86">
        <v>7.25</v>
      </c>
      <c r="F25" s="83">
        <f t="shared" si="0"/>
        <v>7.25</v>
      </c>
      <c r="G25" s="247"/>
    </row>
    <row r="26" spans="1:7" s="82" customFormat="1" ht="39.75" customHeight="1">
      <c r="A26" s="245" t="s">
        <v>87</v>
      </c>
      <c r="B26" s="81" t="s">
        <v>96</v>
      </c>
      <c r="C26" s="81" t="s">
        <v>68</v>
      </c>
      <c r="D26" s="81" t="s">
        <v>101</v>
      </c>
      <c r="E26" s="81">
        <f>+E27</f>
        <v>5.46</v>
      </c>
      <c r="F26" s="81">
        <f t="shared" si="0"/>
        <v>5.46</v>
      </c>
      <c r="G26" s="246" t="s">
        <v>90</v>
      </c>
    </row>
    <row r="27" spans="1:7" ht="39.75" customHeight="1">
      <c r="A27" s="245"/>
      <c r="B27" s="83" t="s">
        <v>88</v>
      </c>
      <c r="C27" s="83">
        <v>4</v>
      </c>
      <c r="D27" s="86">
        <v>4</v>
      </c>
      <c r="E27" s="86">
        <v>5.46</v>
      </c>
      <c r="F27" s="83">
        <f t="shared" si="0"/>
        <v>5.46</v>
      </c>
      <c r="G27" s="247"/>
    </row>
    <row r="28" spans="3:5" ht="15.75">
      <c r="C28" s="73"/>
      <c r="D28" s="73"/>
      <c r="E28" s="73"/>
    </row>
    <row r="29" spans="4:5" ht="15.75">
      <c r="D29" s="73"/>
      <c r="E29" s="73"/>
    </row>
  </sheetData>
  <sheetProtection/>
  <mergeCells count="16">
    <mergeCell ref="A26:A27"/>
    <mergeCell ref="G26:G27"/>
    <mergeCell ref="A8:A15"/>
    <mergeCell ref="G8:G23"/>
    <mergeCell ref="B9:B15"/>
    <mergeCell ref="C10:C14"/>
    <mergeCell ref="A16:A23"/>
    <mergeCell ref="B17:B23"/>
    <mergeCell ref="C18:C23"/>
    <mergeCell ref="A2:G2"/>
    <mergeCell ref="A3:G3"/>
    <mergeCell ref="A5:D5"/>
    <mergeCell ref="E5:F5"/>
    <mergeCell ref="G5:G6"/>
    <mergeCell ref="A24:A25"/>
    <mergeCell ref="G24:G25"/>
  </mergeCells>
  <printOptions/>
  <pageMargins left="0.5" right="0.25" top="0.5" bottom="0.5" header="0.5" footer="0.5"/>
  <pageSetup horizontalDpi="600" verticalDpi="600" orientation="portrait" paperSize="9" scale="85" r:id="rId1"/>
  <ignoredErrors>
    <ignoredError sqref="D11:D15" numberStoredAsText="1"/>
  </ignoredErrors>
</worksheet>
</file>

<file path=xl/worksheets/sheet10.xml><?xml version="1.0" encoding="utf-8"?>
<worksheet xmlns="http://schemas.openxmlformats.org/spreadsheetml/2006/main" xmlns:r="http://schemas.openxmlformats.org/officeDocument/2006/relationships">
  <sheetPr>
    <tabColor rgb="FFFFC000"/>
  </sheetPr>
  <dimension ref="A1:J16"/>
  <sheetViews>
    <sheetView zoomScalePageLayoutView="0" workbookViewId="0" topLeftCell="A4">
      <selection activeCell="A4" sqref="A1:IV16384"/>
    </sheetView>
  </sheetViews>
  <sheetFormatPr defaultColWidth="10.140625" defaultRowHeight="15"/>
  <cols>
    <col min="1" max="1" width="5.00390625" style="134" customWidth="1"/>
    <col min="2" max="2" width="27.7109375" style="135" customWidth="1"/>
    <col min="3" max="3" width="16.7109375" style="135" customWidth="1"/>
    <col min="4" max="4" width="15.7109375" style="134" customWidth="1"/>
    <col min="5" max="7" width="15.8515625" style="134" customWidth="1"/>
    <col min="8" max="8" width="23.28125" style="117" customWidth="1"/>
    <col min="9" max="9" width="24.7109375" style="117" customWidth="1"/>
    <col min="10" max="10" width="24.57421875" style="117" customWidth="1"/>
    <col min="11" max="239" width="9.140625" style="117" customWidth="1"/>
    <col min="240" max="240" width="4.140625" style="117" customWidth="1"/>
    <col min="241" max="241" width="17.00390625" style="117" customWidth="1"/>
    <col min="242" max="243" width="12.7109375" style="117" customWidth="1"/>
    <col min="244" max="246" width="11.8515625" style="117" customWidth="1"/>
    <col min="247" max="248" width="12.7109375" style="117" customWidth="1"/>
    <col min="249" max="252" width="11.00390625" style="117" customWidth="1"/>
    <col min="253" max="16384" width="10.140625" style="117" customWidth="1"/>
  </cols>
  <sheetData>
    <row r="1" spans="1:7" ht="19.5" customHeight="1">
      <c r="A1" s="317" t="s">
        <v>112</v>
      </c>
      <c r="B1" s="317"/>
      <c r="C1" s="115"/>
      <c r="D1" s="115"/>
      <c r="E1" s="116"/>
      <c r="F1" s="115"/>
      <c r="G1" s="115"/>
    </row>
    <row r="2" spans="1:10" s="118" customFormat="1" ht="30" customHeight="1">
      <c r="A2" s="316" t="s">
        <v>111</v>
      </c>
      <c r="B2" s="316"/>
      <c r="C2" s="316"/>
      <c r="D2" s="316"/>
      <c r="E2" s="316"/>
      <c r="F2" s="316"/>
      <c r="G2" s="316"/>
      <c r="H2" s="316"/>
      <c r="I2" s="316"/>
      <c r="J2" s="316"/>
    </row>
    <row r="3" spans="1:10" s="118" customFormat="1" ht="19.5" customHeight="1">
      <c r="A3" s="119"/>
      <c r="B3" s="119"/>
      <c r="C3" s="119"/>
      <c r="D3" s="119"/>
      <c r="E3" s="119"/>
      <c r="J3" s="144" t="s">
        <v>105</v>
      </c>
    </row>
    <row r="4" spans="1:10" ht="24.75" customHeight="1">
      <c r="A4" s="318" t="s">
        <v>0</v>
      </c>
      <c r="B4" s="318" t="s">
        <v>1</v>
      </c>
      <c r="C4" s="318" t="s">
        <v>104</v>
      </c>
      <c r="D4" s="320" t="s">
        <v>103</v>
      </c>
      <c r="E4" s="321"/>
      <c r="F4" s="321"/>
      <c r="G4" s="322"/>
      <c r="H4" s="315" t="s">
        <v>117</v>
      </c>
      <c r="I4" s="315"/>
      <c r="J4" s="315"/>
    </row>
    <row r="5" spans="1:10" ht="109.5" customHeight="1">
      <c r="A5" s="319"/>
      <c r="B5" s="319"/>
      <c r="C5" s="319"/>
      <c r="D5" s="120" t="s">
        <v>54</v>
      </c>
      <c r="E5" s="121" t="s">
        <v>55</v>
      </c>
      <c r="F5" s="120" t="s">
        <v>58</v>
      </c>
      <c r="G5" s="121" t="s">
        <v>62</v>
      </c>
      <c r="H5" s="122" t="s">
        <v>114</v>
      </c>
      <c r="I5" s="122" t="s">
        <v>115</v>
      </c>
      <c r="J5" s="122" t="s">
        <v>116</v>
      </c>
    </row>
    <row r="6" spans="1:10" ht="30" customHeight="1">
      <c r="A6" s="313" t="s">
        <v>7</v>
      </c>
      <c r="B6" s="314"/>
      <c r="C6" s="138" t="e">
        <f aca="true" t="shared" si="0" ref="C6:J6">C7+C10+C11+C12</f>
        <v>#REF!</v>
      </c>
      <c r="D6" s="138" t="e">
        <f t="shared" si="0"/>
        <v>#REF!</v>
      </c>
      <c r="E6" s="138" t="e">
        <f t="shared" si="0"/>
        <v>#REF!</v>
      </c>
      <c r="F6" s="138" t="e">
        <f t="shared" si="0"/>
        <v>#REF!</v>
      </c>
      <c r="G6" s="138" t="e">
        <f t="shared" si="0"/>
        <v>#REF!</v>
      </c>
      <c r="H6" s="138" t="e">
        <f t="shared" si="0"/>
        <v>#REF!</v>
      </c>
      <c r="I6" s="138" t="e">
        <f t="shared" si="0"/>
        <v>#REF!</v>
      </c>
      <c r="J6" s="138" t="e">
        <f t="shared" si="0"/>
        <v>#REF!</v>
      </c>
    </row>
    <row r="7" spans="1:10" ht="30" customHeight="1">
      <c r="A7" s="122" t="s">
        <v>8</v>
      </c>
      <c r="B7" s="123" t="s">
        <v>10</v>
      </c>
      <c r="C7" s="136" t="e">
        <f aca="true" t="shared" si="1" ref="C7:J7">C8+C9</f>
        <v>#REF!</v>
      </c>
      <c r="D7" s="136" t="e">
        <f t="shared" si="1"/>
        <v>#REF!</v>
      </c>
      <c r="E7" s="136" t="e">
        <f t="shared" si="1"/>
        <v>#REF!</v>
      </c>
      <c r="F7" s="136" t="e">
        <f t="shared" si="1"/>
        <v>#REF!</v>
      </c>
      <c r="G7" s="136" t="e">
        <f t="shared" si="1"/>
        <v>#REF!</v>
      </c>
      <c r="H7" s="136">
        <f t="shared" si="1"/>
        <v>586149274</v>
      </c>
      <c r="I7" s="136" t="e">
        <f t="shared" si="1"/>
        <v>#REF!</v>
      </c>
      <c r="J7" s="136" t="e">
        <f t="shared" si="1"/>
        <v>#REF!</v>
      </c>
    </row>
    <row r="8" spans="1:10" ht="30" customHeight="1">
      <c r="A8" s="124">
        <v>1</v>
      </c>
      <c r="B8" s="125" t="s">
        <v>11</v>
      </c>
      <c r="C8" s="139" t="e">
        <f>SUM(D8:G8)</f>
        <v>#REF!</v>
      </c>
      <c r="D8" s="137" t="e">
        <f>'bieu 3b-CTV'!E9+#REF!+#REF!</f>
        <v>#REF!</v>
      </c>
      <c r="E8" s="137" t="e">
        <f>'bieu 3b-CTV'!E34+#REF!+#REF!</f>
        <v>#REF!</v>
      </c>
      <c r="F8" s="137" t="e">
        <f>'bieu 3b-CTV'!E54+#REF!+#REF!</f>
        <v>#REF!</v>
      </c>
      <c r="G8" s="137" t="e">
        <f>'bieu 3b-CTV'!E70+#REF!+#REF!</f>
        <v>#REF!</v>
      </c>
      <c r="H8" s="140">
        <f>'bieu 3b-CTV'!E9+'bieu 3b-CTV'!E34+'bieu 3b-CTV'!E54+'bieu 3b-CTV'!E70</f>
        <v>506612634</v>
      </c>
      <c r="I8" s="140" t="e">
        <f>#REF!+#REF!+#REF!+#REF!</f>
        <v>#REF!</v>
      </c>
      <c r="J8" s="140" t="e">
        <f>#REF!+#REF!+#REF!+#REF!</f>
        <v>#REF!</v>
      </c>
    </row>
    <row r="9" spans="1:10" ht="30" customHeight="1">
      <c r="A9" s="124">
        <v>2</v>
      </c>
      <c r="B9" s="125" t="s">
        <v>24</v>
      </c>
      <c r="C9" s="139" t="e">
        <f aca="true" t="shared" si="2" ref="C9:C16">SUM(D9:G9)</f>
        <v>#REF!</v>
      </c>
      <c r="D9" s="137" t="e">
        <f>'bieu 3b-CTV'!E20+#REF!+#REF!</f>
        <v>#REF!</v>
      </c>
      <c r="E9" s="137" t="e">
        <f>'bieu 3b-CTV'!E43+#REF!+#REF!</f>
        <v>#REF!</v>
      </c>
      <c r="F9" s="137" t="e">
        <f>'bieu 3b-CTV'!E62+#REF!+#REF!</f>
        <v>#REF!</v>
      </c>
      <c r="G9" s="137"/>
      <c r="H9" s="140">
        <f>'bieu 3b-CTV'!E20+'bieu 3b-CTV'!E43+'bieu 3b-CTV'!E62</f>
        <v>79536640</v>
      </c>
      <c r="I9" s="140" t="e">
        <f>#REF!+#REF!+#REF!</f>
        <v>#REF!</v>
      </c>
      <c r="J9" s="140" t="e">
        <f>#REF!+#REF!+#REF!</f>
        <v>#REF!</v>
      </c>
    </row>
    <row r="10" spans="1:10" s="127" customFormat="1" ht="30" customHeight="1">
      <c r="A10" s="126" t="s">
        <v>38</v>
      </c>
      <c r="B10" s="123" t="s">
        <v>52</v>
      </c>
      <c r="C10" s="141" t="e">
        <f t="shared" si="2"/>
        <v>#REF!</v>
      </c>
      <c r="D10" s="136" t="e">
        <f>'bieu 3b-CTV'!E24+#REF!+#REF!</f>
        <v>#REF!</v>
      </c>
      <c r="E10" s="136" t="e">
        <f>'bieu 3b-CTV'!E48+#REF!+#REF!</f>
        <v>#REF!</v>
      </c>
      <c r="F10" s="136" t="e">
        <f>'bieu 3b-CTV'!E64+#REF!+#REF!</f>
        <v>#REF!</v>
      </c>
      <c r="G10" s="136" t="e">
        <f>'bieu 3b-CTV'!#REF!+#REF!+#REF!</f>
        <v>#REF!</v>
      </c>
      <c r="H10" s="140" t="e">
        <f>'bieu 3b-CTV'!E24+'bieu 3b-CTV'!E48+'bieu 3b-CTV'!E64+'bieu 3b-CTV'!#REF!</f>
        <v>#REF!</v>
      </c>
      <c r="I10" s="142" t="e">
        <f>#REF!+#REF!+#REF!+#REF!</f>
        <v>#REF!</v>
      </c>
      <c r="J10" s="142" t="e">
        <f>#REF!+#REF!+#REF!+#REF!</f>
        <v>#REF!</v>
      </c>
    </row>
    <row r="11" spans="1:10" s="127" customFormat="1" ht="30" customHeight="1">
      <c r="A11" s="128" t="s">
        <v>48</v>
      </c>
      <c r="B11" s="129" t="s">
        <v>59</v>
      </c>
      <c r="C11" s="141" t="e">
        <f t="shared" si="2"/>
        <v>#REF!</v>
      </c>
      <c r="D11" s="136" t="e">
        <f>'bieu 3b-CTV'!E25+#REF!+#REF!</f>
        <v>#REF!</v>
      </c>
      <c r="E11" s="137"/>
      <c r="F11" s="137"/>
      <c r="G11" s="137"/>
      <c r="H11" s="140">
        <f>'bieu 3b-CTV'!E25</f>
        <v>30814964</v>
      </c>
      <c r="I11" s="142" t="e">
        <f>#REF!</f>
        <v>#REF!</v>
      </c>
      <c r="J11" s="142" t="e">
        <f>#REF!</f>
        <v>#REF!</v>
      </c>
    </row>
    <row r="12" spans="1:10" s="127" customFormat="1" ht="30" customHeight="1">
      <c r="A12" s="128" t="s">
        <v>49</v>
      </c>
      <c r="B12" s="129" t="s">
        <v>34</v>
      </c>
      <c r="C12" s="141" t="e">
        <f>SUM(C13:C16)</f>
        <v>#REF!</v>
      </c>
      <c r="D12" s="141" t="e">
        <f aca="true" t="shared" si="3" ref="D12:J12">SUM(D13:D16)</f>
        <v>#REF!</v>
      </c>
      <c r="E12" s="141" t="e">
        <f t="shared" si="3"/>
        <v>#REF!</v>
      </c>
      <c r="F12" s="141" t="e">
        <f t="shared" si="3"/>
        <v>#REF!</v>
      </c>
      <c r="G12" s="141" t="e">
        <f t="shared" si="3"/>
        <v>#REF!</v>
      </c>
      <c r="H12" s="141" t="e">
        <f t="shared" si="3"/>
        <v>#REF!</v>
      </c>
      <c r="I12" s="141" t="e">
        <f t="shared" si="3"/>
        <v>#REF!</v>
      </c>
      <c r="J12" s="143">
        <f t="shared" si="3"/>
        <v>0</v>
      </c>
    </row>
    <row r="13" spans="1:10" s="127" customFormat="1" ht="30" customHeight="1">
      <c r="A13" s="130">
        <v>1</v>
      </c>
      <c r="B13" s="131" t="s">
        <v>35</v>
      </c>
      <c r="C13" s="139" t="e">
        <f t="shared" si="2"/>
        <v>#REF!</v>
      </c>
      <c r="D13" s="137" t="e">
        <f>'bieu 3b-CTV'!E28+#REF!</f>
        <v>#REF!</v>
      </c>
      <c r="E13" s="137"/>
      <c r="F13" s="137"/>
      <c r="G13" s="137"/>
      <c r="H13" s="140">
        <f>'bieu 3b-CTV'!E28</f>
        <v>13019635</v>
      </c>
      <c r="I13" s="142" t="e">
        <f>#REF!</f>
        <v>#REF!</v>
      </c>
      <c r="J13" s="142"/>
    </row>
    <row r="14" spans="1:10" s="127" customFormat="1" ht="30" customHeight="1">
      <c r="A14" s="130">
        <v>2</v>
      </c>
      <c r="B14" s="131" t="s">
        <v>36</v>
      </c>
      <c r="C14" s="139" t="e">
        <f t="shared" si="2"/>
        <v>#REF!</v>
      </c>
      <c r="D14" s="137" t="e">
        <f>'bieu 3b-CTV'!E29+#REF!</f>
        <v>#REF!</v>
      </c>
      <c r="E14" s="137"/>
      <c r="F14" s="137"/>
      <c r="G14" s="137"/>
      <c r="H14" s="140">
        <f>'bieu 3b-CTV'!E29</f>
        <v>15034219</v>
      </c>
      <c r="I14" s="142" t="e">
        <f>#REF!</f>
        <v>#REF!</v>
      </c>
      <c r="J14" s="142"/>
    </row>
    <row r="15" spans="1:10" s="127" customFormat="1" ht="34.5" customHeight="1">
      <c r="A15" s="132">
        <v>3</v>
      </c>
      <c r="B15" s="133" t="s">
        <v>60</v>
      </c>
      <c r="C15" s="139" t="e">
        <f t="shared" si="2"/>
        <v>#REF!</v>
      </c>
      <c r="D15" s="137" t="e">
        <f>'bieu 3b-CTV'!E30+#REF!</f>
        <v>#REF!</v>
      </c>
      <c r="E15" s="137" t="e">
        <f>'bieu 3b-CTV'!E50+#REF!</f>
        <v>#REF!</v>
      </c>
      <c r="F15" s="137" t="e">
        <f>'bieu 3b-CTV'!E66+#REF!</f>
        <v>#REF!</v>
      </c>
      <c r="G15" s="137" t="e">
        <f>'bieu 3b-CTV'!#REF!+#REF!</f>
        <v>#REF!</v>
      </c>
      <c r="H15" s="140" t="e">
        <f>'bieu 3b-CTV'!E30+'bieu 3b-CTV'!E50+'bieu 3b-CTV'!E66+'bieu 3b-CTV'!#REF!</f>
        <v>#REF!</v>
      </c>
      <c r="I15" s="142" t="e">
        <f>#REF!+#REF!+#REF!+#REF!</f>
        <v>#REF!</v>
      </c>
      <c r="J15" s="142"/>
    </row>
    <row r="16" spans="1:10" s="127" customFormat="1" ht="34.5" customHeight="1">
      <c r="A16" s="132">
        <v>4</v>
      </c>
      <c r="B16" s="133" t="s">
        <v>61</v>
      </c>
      <c r="C16" s="139" t="e">
        <f t="shared" si="2"/>
        <v>#REF!</v>
      </c>
      <c r="D16" s="137" t="e">
        <f>'bieu 3b-CTV'!E31+#REF!</f>
        <v>#REF!</v>
      </c>
      <c r="E16" s="137" t="e">
        <f>'bieu 3b-CTV'!E51+#REF!</f>
        <v>#REF!</v>
      </c>
      <c r="F16" s="137" t="e">
        <f>'bieu 3b-CTV'!E67+#REF!</f>
        <v>#REF!</v>
      </c>
      <c r="G16" s="137" t="e">
        <f>'bieu 3b-CTV'!#REF!+#REF!</f>
        <v>#REF!</v>
      </c>
      <c r="H16" s="140" t="e">
        <f>'bieu 3b-CTV'!E31+'bieu 3b-CTV'!E51+'bieu 3b-CTV'!E67+'bieu 3b-CTV'!#REF!</f>
        <v>#REF!</v>
      </c>
      <c r="I16" s="142" t="e">
        <f>#REF!+#REF!+#REF!+#REF!</f>
        <v>#REF!</v>
      </c>
      <c r="J16" s="142"/>
    </row>
  </sheetData>
  <sheetProtection/>
  <mergeCells count="8">
    <mergeCell ref="A6:B6"/>
    <mergeCell ref="H4:J4"/>
    <mergeCell ref="A2:J2"/>
    <mergeCell ref="A1:B1"/>
    <mergeCell ref="A4:A5"/>
    <mergeCell ref="B4:B5"/>
    <mergeCell ref="C4:C5"/>
    <mergeCell ref="D4:G4"/>
  </mergeCells>
  <printOptions/>
  <pageMargins left="0.5" right="0.25" top="0.5" bottom="0.5" header="0.5" footer="0.5"/>
  <pageSetup horizontalDpi="600" verticalDpi="600" orientation="landscape" paperSize="9" scale="75" r:id="rId1"/>
  <ignoredErrors>
    <ignoredError sqref="C12" formula="1"/>
  </ignoredErrors>
</worksheet>
</file>

<file path=xl/worksheets/sheet11.xml><?xml version="1.0" encoding="utf-8"?>
<worksheet xmlns="http://schemas.openxmlformats.org/spreadsheetml/2006/main" xmlns:r="http://schemas.openxmlformats.org/officeDocument/2006/relationships">
  <sheetPr>
    <tabColor rgb="FFFFC000"/>
  </sheetPr>
  <dimension ref="A1:J16"/>
  <sheetViews>
    <sheetView zoomScalePageLayoutView="0" workbookViewId="0" topLeftCell="A1">
      <selection activeCell="M8" sqref="M8"/>
    </sheetView>
  </sheetViews>
  <sheetFormatPr defaultColWidth="11.00390625" defaultRowHeight="15"/>
  <cols>
    <col min="1" max="1" width="5.7109375" style="108" customWidth="1"/>
    <col min="2" max="2" width="45.7109375" style="109" customWidth="1"/>
    <col min="3" max="3" width="19.28125" style="109" customWidth="1"/>
    <col min="4" max="7" width="17.28125" style="108" customWidth="1"/>
    <col min="8" max="8" width="15.28125" style="89" customWidth="1"/>
    <col min="9" max="9" width="14.7109375" style="89" customWidth="1"/>
    <col min="10" max="10" width="13.28125" style="89" customWidth="1"/>
    <col min="11" max="224" width="9.140625" style="89" customWidth="1"/>
    <col min="225" max="225" width="4.140625" style="89" customWidth="1"/>
    <col min="226" max="226" width="17.00390625" style="89" customWidth="1"/>
    <col min="227" max="228" width="12.7109375" style="89" customWidth="1"/>
    <col min="229" max="231" width="11.8515625" style="89" customWidth="1"/>
    <col min="232" max="233" width="12.7109375" style="89" customWidth="1"/>
    <col min="234" max="237" width="11.00390625" style="89" customWidth="1"/>
    <col min="238" max="241" width="10.140625" style="89" customWidth="1"/>
    <col min="242" max="16384" width="11.00390625" style="89" customWidth="1"/>
  </cols>
  <sheetData>
    <row r="1" spans="1:7" ht="19.5" customHeight="1">
      <c r="A1" s="297" t="s">
        <v>160</v>
      </c>
      <c r="B1" s="297"/>
      <c r="C1" s="110"/>
      <c r="D1" s="110"/>
      <c r="E1" s="88"/>
      <c r="F1" s="110"/>
      <c r="G1" s="110"/>
    </row>
    <row r="2" spans="1:7" s="90" customFormat="1" ht="39.75" customHeight="1">
      <c r="A2" s="325" t="s">
        <v>153</v>
      </c>
      <c r="B2" s="325"/>
      <c r="C2" s="325"/>
      <c r="D2" s="325"/>
      <c r="E2" s="325"/>
      <c r="F2" s="325"/>
      <c r="G2" s="325"/>
    </row>
    <row r="3" spans="1:7" s="90" customFormat="1" ht="24.75" customHeight="1">
      <c r="A3" s="91"/>
      <c r="B3" s="91"/>
      <c r="C3" s="148"/>
      <c r="D3" s="91"/>
      <c r="E3" s="91"/>
      <c r="F3" s="304" t="s">
        <v>105</v>
      </c>
      <c r="G3" s="304"/>
    </row>
    <row r="4" spans="1:7" ht="30" customHeight="1">
      <c r="A4" s="326" t="s">
        <v>0</v>
      </c>
      <c r="B4" s="326" t="s">
        <v>1</v>
      </c>
      <c r="C4" s="326" t="s">
        <v>118</v>
      </c>
      <c r="D4" s="328" t="s">
        <v>103</v>
      </c>
      <c r="E4" s="329"/>
      <c r="F4" s="329"/>
      <c r="G4" s="330"/>
    </row>
    <row r="5" spans="1:10" ht="30" customHeight="1">
      <c r="A5" s="327"/>
      <c r="B5" s="327"/>
      <c r="C5" s="327"/>
      <c r="D5" s="210" t="s">
        <v>54</v>
      </c>
      <c r="E5" s="209" t="s">
        <v>55</v>
      </c>
      <c r="F5" s="210" t="s">
        <v>58</v>
      </c>
      <c r="G5" s="209" t="s">
        <v>62</v>
      </c>
      <c r="I5" s="96"/>
      <c r="J5" s="96"/>
    </row>
    <row r="6" spans="1:10" ht="34.5" customHeight="1">
      <c r="A6" s="323" t="s">
        <v>7</v>
      </c>
      <c r="B6" s="324"/>
      <c r="C6" s="211">
        <f>C7+C10+C11+C12</f>
        <v>2057921059</v>
      </c>
      <c r="D6" s="211">
        <f>D7+D10+D11+D12</f>
        <v>909898100</v>
      </c>
      <c r="E6" s="211">
        <f>E7+E10+E11+E12</f>
        <v>523994275</v>
      </c>
      <c r="F6" s="211">
        <f>F7+F10+F11+F12</f>
        <v>515332584</v>
      </c>
      <c r="G6" s="211">
        <f>G7+G10+G11+G12</f>
        <v>108696100</v>
      </c>
      <c r="H6" s="96"/>
      <c r="I6" s="96"/>
      <c r="J6" s="96"/>
    </row>
    <row r="7" spans="1:10" ht="34.5" customHeight="1">
      <c r="A7" s="212" t="s">
        <v>9</v>
      </c>
      <c r="B7" s="213" t="s">
        <v>10</v>
      </c>
      <c r="C7" s="214">
        <f>SUM(C8:C9)</f>
        <v>1861432384</v>
      </c>
      <c r="D7" s="214">
        <f>SUM(D8:D9)</f>
        <v>804301536</v>
      </c>
      <c r="E7" s="214">
        <f>SUM(E8:E9)</f>
        <v>482508216</v>
      </c>
      <c r="F7" s="214">
        <f>SUM(F8:F9)</f>
        <v>474532306</v>
      </c>
      <c r="G7" s="214">
        <f>SUM(G8:G9)</f>
        <v>100090326</v>
      </c>
      <c r="H7" s="96"/>
      <c r="I7" s="96"/>
      <c r="J7" s="96"/>
    </row>
    <row r="8" spans="1:10" ht="34.5" customHeight="1">
      <c r="A8" s="215">
        <v>1</v>
      </c>
      <c r="B8" s="216" t="s">
        <v>11</v>
      </c>
      <c r="C8" s="217">
        <f>SUM(D8:G8)</f>
        <v>1646733504</v>
      </c>
      <c r="D8" s="217">
        <f>'bieu 3b-CTV'!E9+'bieu 3a-CTV'!D10+'bieu 3c-CTV'!E9</f>
        <v>672122336</v>
      </c>
      <c r="E8" s="217">
        <f>'bieu 3b-CTV'!E32+'bieu 3a-CTV'!D34+'bieu 3c-CTV'!E32</f>
        <v>433876536</v>
      </c>
      <c r="F8" s="217">
        <f>'bieu 3b-CTV'!E50+'bieu 3a-CTV'!D53+'bieu 3c-CTV'!E50</f>
        <v>440644306</v>
      </c>
      <c r="G8" s="217">
        <f>'bieu 3b-CTV'!E66+'bieu 3a-CTV'!D69+'bieu 3c-CTV'!E66</f>
        <v>100090326</v>
      </c>
      <c r="H8" s="96"/>
      <c r="I8" s="96"/>
      <c r="J8" s="96"/>
    </row>
    <row r="9" spans="1:8" ht="34.5" customHeight="1">
      <c r="A9" s="215">
        <v>2</v>
      </c>
      <c r="B9" s="216" t="s">
        <v>24</v>
      </c>
      <c r="C9" s="217">
        <f>SUM(D9:G9)</f>
        <v>214698880</v>
      </c>
      <c r="D9" s="217">
        <f>'bieu 3b-CTV'!E19+'bieu 3a-CTV'!D20+'bieu 3c-CTV'!E19</f>
        <v>132179200</v>
      </c>
      <c r="E9" s="217">
        <f>'bieu 3b-CTV'!E41+'bieu 3a-CTV'!D43+'bieu 3c-CTV'!E41</f>
        <v>48631680</v>
      </c>
      <c r="F9" s="217">
        <f>'bieu 3b-CTV'!E58+'bieu 3a-CTV'!D61+'bieu 3c-CTV'!E58</f>
        <v>33888000</v>
      </c>
      <c r="G9" s="225">
        <v>0</v>
      </c>
      <c r="H9" s="96"/>
    </row>
    <row r="10" spans="1:8" s="101" customFormat="1" ht="34.5" customHeight="1">
      <c r="A10" s="218" t="s">
        <v>28</v>
      </c>
      <c r="B10" s="213" t="s">
        <v>52</v>
      </c>
      <c r="C10" s="214">
        <f>SUM(D10:G10)</f>
        <v>55842972</v>
      </c>
      <c r="D10" s="214">
        <f>'bieu 3b-CTV'!E22+'bieu 3a-CTV'!D24+'bieu 3c-CTV'!E22</f>
        <v>24129046</v>
      </c>
      <c r="E10" s="214">
        <f>'bieu 3b-CTV'!E44+'bieu 3a-CTV'!D47+'bieu 3c-CTV'!E44</f>
        <v>14475247</v>
      </c>
      <c r="F10" s="214">
        <f>'bieu 3b-CTV'!E60+'bieu 3a-CTV'!D63+'bieu 3c-CTV'!E60</f>
        <v>14235969</v>
      </c>
      <c r="G10" s="214">
        <f>'bieu 3b-CTV'!E69+'bieu 3a-CTV'!D72+'bieu 3c-CTV'!E69</f>
        <v>3002710</v>
      </c>
      <c r="H10" s="96"/>
    </row>
    <row r="11" spans="1:8" s="101" customFormat="1" ht="34.5" customHeight="1">
      <c r="A11" s="219" t="s">
        <v>29</v>
      </c>
      <c r="B11" s="220" t="s">
        <v>30</v>
      </c>
      <c r="C11" s="214">
        <f>SUM(D11:G11)</f>
        <v>32012512</v>
      </c>
      <c r="D11" s="214">
        <f>'bieu 3b-CTV'!E23+'bieu 3a-CTV'!D25+'bieu 3c-CTV'!E23</f>
        <v>32012512</v>
      </c>
      <c r="E11" s="225">
        <v>0</v>
      </c>
      <c r="F11" s="225">
        <v>0</v>
      </c>
      <c r="G11" s="225">
        <v>0</v>
      </c>
      <c r="H11" s="96"/>
    </row>
    <row r="12" spans="1:8" s="101" customFormat="1" ht="34.5" customHeight="1">
      <c r="A12" s="219" t="s">
        <v>33</v>
      </c>
      <c r="B12" s="220" t="s">
        <v>34</v>
      </c>
      <c r="C12" s="214">
        <f>SUM(C13:C16)</f>
        <v>108633191</v>
      </c>
      <c r="D12" s="214">
        <f>SUM(D13:D16)</f>
        <v>49455006</v>
      </c>
      <c r="E12" s="214">
        <f>SUM(E13:E16)</f>
        <v>27010812</v>
      </c>
      <c r="F12" s="214">
        <f>SUM(F13:F16)</f>
        <v>26564309</v>
      </c>
      <c r="G12" s="214">
        <f>SUM(G13:G16)</f>
        <v>5603064</v>
      </c>
      <c r="H12" s="96"/>
    </row>
    <row r="13" spans="1:8" s="101" customFormat="1" ht="34.5" customHeight="1">
      <c r="A13" s="221">
        <v>1</v>
      </c>
      <c r="B13" s="222" t="s">
        <v>35</v>
      </c>
      <c r="C13" s="217">
        <f>SUM(D13:G13)</f>
        <v>2252325</v>
      </c>
      <c r="D13" s="217">
        <f>'bieu 3b-CTV'!E26+'bieu 3a-CTV'!D28+'bieu 3c-CTV'!E26</f>
        <v>2252325</v>
      </c>
      <c r="E13" s="225">
        <v>0</v>
      </c>
      <c r="F13" s="225">
        <v>0</v>
      </c>
      <c r="G13" s="225">
        <v>0</v>
      </c>
      <c r="H13" s="96"/>
    </row>
    <row r="14" spans="1:8" s="101" customFormat="1" ht="34.5" customHeight="1">
      <c r="A14" s="221">
        <v>2</v>
      </c>
      <c r="B14" s="222" t="s">
        <v>36</v>
      </c>
      <c r="C14" s="217">
        <f>SUM(D14:G14)</f>
        <v>2177878</v>
      </c>
      <c r="D14" s="217">
        <f>'bieu 3b-CTV'!E27+'bieu 3a-CTV'!D29+'bieu 3c-CTV'!E27</f>
        <v>2177878</v>
      </c>
      <c r="E14" s="225">
        <v>0</v>
      </c>
      <c r="F14" s="225">
        <v>0</v>
      </c>
      <c r="G14" s="225">
        <v>0</v>
      </c>
      <c r="H14" s="96"/>
    </row>
    <row r="15" spans="1:8" s="101" customFormat="1" ht="34.5" customHeight="1">
      <c r="A15" s="223">
        <v>3</v>
      </c>
      <c r="B15" s="224" t="s">
        <v>119</v>
      </c>
      <c r="C15" s="217">
        <f>SUM(D15:G15)</f>
        <v>48360016</v>
      </c>
      <c r="D15" s="217">
        <f>'bieu 3b-CTV'!E28+'bieu 3a-CTV'!D30+'bieu 3c-CTV'!E28</f>
        <v>20895757</v>
      </c>
      <c r="E15" s="217">
        <f>'bieu 3b-CTV'!E46+'bieu 3a-CTV'!D49+'bieu 3c-CTV'!E46</f>
        <v>12535565</v>
      </c>
      <c r="F15" s="217">
        <f>'bieu 3b-CTV'!E62+'bieu 3a-CTV'!D65+'bieu 3c-CTV'!E62</f>
        <v>12328340</v>
      </c>
      <c r="G15" s="217">
        <f>'bieu 3b-CTV'!E71+'bieu 3a-CTV'!D74+'bieu 3c-CTV'!E71</f>
        <v>2600354</v>
      </c>
      <c r="H15" s="96"/>
    </row>
    <row r="16" spans="1:8" s="101" customFormat="1" ht="34.5" customHeight="1">
      <c r="A16" s="223">
        <v>4</v>
      </c>
      <c r="B16" s="224" t="s">
        <v>61</v>
      </c>
      <c r="C16" s="217">
        <f>SUM(D16:G16)</f>
        <v>55842972</v>
      </c>
      <c r="D16" s="217">
        <f>'bieu 3b-CTV'!E29+'bieu 3a-CTV'!D31+'bieu 3c-CTV'!E29</f>
        <v>24129046</v>
      </c>
      <c r="E16" s="217">
        <f>'bieu 3b-CTV'!E47+'bieu 3a-CTV'!D50+'bieu 3c-CTV'!E47</f>
        <v>14475247</v>
      </c>
      <c r="F16" s="217">
        <f>'bieu 3b-CTV'!E63+'bieu 3a-CTV'!D66+'bieu 3c-CTV'!E63</f>
        <v>14235969</v>
      </c>
      <c r="G16" s="217">
        <f>'bieu 3b-CTV'!E72+'bieu 3a-CTV'!D75+'bieu 3c-CTV'!E72</f>
        <v>3002710</v>
      </c>
      <c r="H16" s="96"/>
    </row>
  </sheetData>
  <sheetProtection/>
  <mergeCells count="8">
    <mergeCell ref="A6:B6"/>
    <mergeCell ref="A1:B1"/>
    <mergeCell ref="A2:G2"/>
    <mergeCell ref="A4:A5"/>
    <mergeCell ref="B4:B5"/>
    <mergeCell ref="C4:C5"/>
    <mergeCell ref="D4:G4"/>
    <mergeCell ref="F3:G3"/>
  </mergeCells>
  <printOptions/>
  <pageMargins left="0.3937007874015748" right="0.31496062992125984" top="0.5905511811023623" bottom="0.4724409448818898" header="0.6" footer="0.4724409448818898"/>
  <pageSetup horizontalDpi="600" verticalDpi="600" orientation="landscape" paperSize="9" r:id="rId1"/>
  <ignoredErrors>
    <ignoredError sqref="C12" formula="1"/>
  </ignoredErrors>
</worksheet>
</file>

<file path=xl/worksheets/sheet12.xml><?xml version="1.0" encoding="utf-8"?>
<worksheet xmlns="http://schemas.openxmlformats.org/spreadsheetml/2006/main" xmlns:r="http://schemas.openxmlformats.org/officeDocument/2006/relationships">
  <sheetPr>
    <tabColor rgb="FFFFC000"/>
  </sheetPr>
  <dimension ref="A1:K16"/>
  <sheetViews>
    <sheetView zoomScale="70" zoomScaleNormal="70" zoomScalePageLayoutView="0" workbookViewId="0" topLeftCell="A1">
      <selection activeCell="A1" sqref="A1:IV16384"/>
    </sheetView>
  </sheetViews>
  <sheetFormatPr defaultColWidth="11.00390625" defaultRowHeight="15"/>
  <cols>
    <col min="1" max="1" width="4.7109375" style="108" customWidth="1"/>
    <col min="2" max="2" width="38.7109375" style="109" customWidth="1"/>
    <col min="3" max="3" width="16.7109375" style="109" customWidth="1"/>
    <col min="4" max="7" width="14.7109375" style="108" customWidth="1"/>
    <col min="8" max="8" width="29.00390625" style="89" customWidth="1"/>
    <col min="9" max="9" width="32.7109375" style="89" customWidth="1"/>
    <col min="10" max="10" width="30.7109375" style="89" customWidth="1"/>
    <col min="11" max="227" width="9.140625" style="89" customWidth="1"/>
    <col min="228" max="228" width="4.140625" style="89" customWidth="1"/>
    <col min="229" max="229" width="17.00390625" style="89" customWidth="1"/>
    <col min="230" max="231" width="12.7109375" style="89" customWidth="1"/>
    <col min="232" max="234" width="11.8515625" style="89" customWidth="1"/>
    <col min="235" max="236" width="12.7109375" style="89" customWidth="1"/>
    <col min="237" max="240" width="11.00390625" style="89" customWidth="1"/>
    <col min="241" max="244" width="10.140625" style="89" customWidth="1"/>
    <col min="245" max="16384" width="11.00390625" style="89" customWidth="1"/>
  </cols>
  <sheetData>
    <row r="1" spans="1:7" ht="19.5" customHeight="1">
      <c r="A1" s="297" t="s">
        <v>112</v>
      </c>
      <c r="B1" s="297"/>
      <c r="C1" s="110"/>
      <c r="D1" s="110"/>
      <c r="E1" s="88"/>
      <c r="F1" s="110"/>
      <c r="G1" s="110"/>
    </row>
    <row r="2" spans="1:10" s="90" customFormat="1" ht="39.75" customHeight="1">
      <c r="A2" s="325" t="s">
        <v>141</v>
      </c>
      <c r="B2" s="325"/>
      <c r="C2" s="325"/>
      <c r="D2" s="325"/>
      <c r="E2" s="325"/>
      <c r="F2" s="325"/>
      <c r="G2" s="325"/>
      <c r="H2" s="325"/>
      <c r="I2" s="325"/>
      <c r="J2" s="325"/>
    </row>
    <row r="3" spans="1:10" s="90" customFormat="1" ht="24.75" customHeight="1">
      <c r="A3" s="91"/>
      <c r="B3" s="91"/>
      <c r="C3" s="148"/>
      <c r="D3" s="91"/>
      <c r="E3" s="91"/>
      <c r="F3" s="172"/>
      <c r="G3" s="172"/>
      <c r="J3" s="173" t="s">
        <v>130</v>
      </c>
    </row>
    <row r="4" spans="1:10" ht="34.5" customHeight="1">
      <c r="A4" s="299" t="s">
        <v>0</v>
      </c>
      <c r="B4" s="299" t="s">
        <v>1</v>
      </c>
      <c r="C4" s="299" t="s">
        <v>118</v>
      </c>
      <c r="D4" s="301" t="s">
        <v>103</v>
      </c>
      <c r="E4" s="302"/>
      <c r="F4" s="302"/>
      <c r="G4" s="303"/>
      <c r="H4" s="331" t="s">
        <v>117</v>
      </c>
      <c r="I4" s="331"/>
      <c r="J4" s="331"/>
    </row>
    <row r="5" spans="1:10" ht="104.25" customHeight="1">
      <c r="A5" s="300"/>
      <c r="B5" s="300"/>
      <c r="C5" s="300"/>
      <c r="D5" s="92" t="s">
        <v>54</v>
      </c>
      <c r="E5" s="113" t="s">
        <v>55</v>
      </c>
      <c r="F5" s="92" t="s">
        <v>58</v>
      </c>
      <c r="G5" s="113" t="s">
        <v>62</v>
      </c>
      <c r="H5" s="97" t="s">
        <v>100</v>
      </c>
      <c r="I5" s="97" t="s">
        <v>137</v>
      </c>
      <c r="J5" s="97" t="s">
        <v>139</v>
      </c>
    </row>
    <row r="6" spans="1:11" ht="34.5" customHeight="1">
      <c r="A6" s="295" t="s">
        <v>7</v>
      </c>
      <c r="B6" s="296"/>
      <c r="C6" s="175">
        <f>C7+C10+C11+C12</f>
        <v>2057921059</v>
      </c>
      <c r="D6" s="175">
        <f aca="true" t="shared" si="0" ref="D6:J6">D7+D10+D11+D12</f>
        <v>909898100</v>
      </c>
      <c r="E6" s="175">
        <f t="shared" si="0"/>
        <v>523994275</v>
      </c>
      <c r="F6" s="175">
        <f t="shared" si="0"/>
        <v>515332584</v>
      </c>
      <c r="G6" s="175">
        <f t="shared" si="0"/>
        <v>108696100</v>
      </c>
      <c r="H6" s="176">
        <f t="shared" si="0"/>
        <v>1282592572</v>
      </c>
      <c r="I6" s="176">
        <f t="shared" si="0"/>
        <v>352655932</v>
      </c>
      <c r="J6" s="176">
        <f t="shared" si="0"/>
        <v>422672555</v>
      </c>
      <c r="K6" s="96"/>
    </row>
    <row r="7" spans="1:11" ht="34.5" customHeight="1">
      <c r="A7" s="93" t="s">
        <v>9</v>
      </c>
      <c r="B7" s="94" t="s">
        <v>10</v>
      </c>
      <c r="C7" s="177">
        <f aca="true" t="shared" si="1" ref="C7:J7">SUM(C8:C9)</f>
        <v>1861432384</v>
      </c>
      <c r="D7" s="177">
        <f t="shared" si="1"/>
        <v>804301536</v>
      </c>
      <c r="E7" s="177">
        <f t="shared" si="1"/>
        <v>482508216</v>
      </c>
      <c r="F7" s="177">
        <f t="shared" si="1"/>
        <v>474532306</v>
      </c>
      <c r="G7" s="177">
        <f t="shared" si="1"/>
        <v>100090326</v>
      </c>
      <c r="H7" s="178">
        <f t="shared" si="1"/>
        <v>1160132160</v>
      </c>
      <c r="I7" s="178">
        <f t="shared" si="1"/>
        <v>318983944</v>
      </c>
      <c r="J7" s="178">
        <f t="shared" si="1"/>
        <v>382316280</v>
      </c>
      <c r="K7" s="96"/>
    </row>
    <row r="8" spans="1:11" ht="34.5" customHeight="1">
      <c r="A8" s="97">
        <v>1</v>
      </c>
      <c r="B8" s="98" t="s">
        <v>11</v>
      </c>
      <c r="C8" s="179">
        <f>SUM(D8:G8)</f>
        <v>1646733504</v>
      </c>
      <c r="D8" s="179">
        <f>'bieu 3b-CTV'!E9+'bieu 3a-CTV'!D10+'bieu 3c-CTV'!E9</f>
        <v>672122336</v>
      </c>
      <c r="E8" s="179">
        <f>'bieu 3b-CTV'!E32+'bieu 3a-CTV'!D34+'bieu 3c-CTV'!E32</f>
        <v>433876536</v>
      </c>
      <c r="F8" s="179">
        <f>'bieu 3b-CTV'!E50+'bieu 3a-CTV'!D53+'bieu 3c-CTV'!E50</f>
        <v>440644306</v>
      </c>
      <c r="G8" s="179">
        <f>'bieu 3b-CTV'!E66+'bieu 3a-CTV'!D69+'bieu 3c-CTV'!E66</f>
        <v>100090326</v>
      </c>
      <c r="H8" s="180">
        <f>'bieu 3b-CTV'!E9+'bieu 3b-CTV'!E32+'bieu 3b-CTV'!E50+'bieu 3b-CTV'!E66</f>
        <v>1038480960</v>
      </c>
      <c r="I8" s="180">
        <f>'bieu 3a-CTV'!D10+'bieu 3a-CTV'!D34+'bieu 3a-CTV'!D53+'bieu 3a-CTV'!D69</f>
        <v>266025864</v>
      </c>
      <c r="J8" s="180">
        <f>'bieu 3c-CTV'!E9+'bieu 3c-CTV'!E32+'bieu 3c-CTV'!E50+'bieu 3c-CTV'!E66</f>
        <v>342226680</v>
      </c>
      <c r="K8" s="96"/>
    </row>
    <row r="9" spans="1:11" ht="34.5" customHeight="1">
      <c r="A9" s="97">
        <v>2</v>
      </c>
      <c r="B9" s="98" t="s">
        <v>24</v>
      </c>
      <c r="C9" s="179">
        <f>SUM(D9:G9)</f>
        <v>214698880</v>
      </c>
      <c r="D9" s="179">
        <f>'bieu 3b-CTV'!E19+'bieu 3a-CTV'!D20+'bieu 3c-CTV'!E19</f>
        <v>132179200</v>
      </c>
      <c r="E9" s="179">
        <f>'bieu 3b-CTV'!E41+'bieu 3a-CTV'!D43+'bieu 3c-CTV'!E41</f>
        <v>48631680</v>
      </c>
      <c r="F9" s="179">
        <f>'bieu 3b-CTV'!E58+'bieu 3a-CTV'!D61+'bieu 3c-CTV'!E58</f>
        <v>33888000</v>
      </c>
      <c r="G9" s="179"/>
      <c r="H9" s="180">
        <f>'bieu 3b-CTV'!E19+'bieu 3b-CTV'!E41+'bieu 3b-CTV'!E58</f>
        <v>121651200</v>
      </c>
      <c r="I9" s="180">
        <f>'bieu 3a-CTV'!D20+'bieu 3a-CTV'!D43+'bieu 3a-CTV'!D61</f>
        <v>52958080</v>
      </c>
      <c r="J9" s="180">
        <f>'bieu 3c-CTV'!E19+'bieu 3c-CTV'!E41+'bieu 3c-CTV'!E58</f>
        <v>40089600</v>
      </c>
      <c r="K9" s="96"/>
    </row>
    <row r="10" spans="1:11" s="101" customFormat="1" ht="34.5" customHeight="1">
      <c r="A10" s="100" t="s">
        <v>28</v>
      </c>
      <c r="B10" s="94" t="s">
        <v>52</v>
      </c>
      <c r="C10" s="177">
        <f aca="true" t="shared" si="2" ref="C10:C16">SUM(D10:G10)</f>
        <v>55842972</v>
      </c>
      <c r="D10" s="177">
        <f>'bieu 3b-CTV'!E22+'bieu 3a-CTV'!D24+'bieu 3c-CTV'!E22</f>
        <v>24129046</v>
      </c>
      <c r="E10" s="177">
        <f>'bieu 3b-CTV'!E44+'bieu 3a-CTV'!D47+'bieu 3c-CTV'!E44</f>
        <v>14475247</v>
      </c>
      <c r="F10" s="177">
        <f>'bieu 3b-CTV'!E60+'bieu 3a-CTV'!D63+'bieu 3c-CTV'!E60</f>
        <v>14235969</v>
      </c>
      <c r="G10" s="177">
        <f>'bieu 3b-CTV'!E69+'bieu 3a-CTV'!D72+'bieu 3c-CTV'!E69</f>
        <v>3002710</v>
      </c>
      <c r="H10" s="178">
        <f>'bieu 3b-CTV'!E22+'bieu 3b-CTV'!E44+'bieu 3b-CTV'!E60+'bieu 3b-CTV'!E69</f>
        <v>34803964</v>
      </c>
      <c r="I10" s="178">
        <f>'bieu 3a-CTV'!D24+'bieu 3a-CTV'!D47+'bieu 3a-CTV'!D63+'bieu 3a-CTV'!D72</f>
        <v>9569519</v>
      </c>
      <c r="J10" s="178">
        <f>'bieu 3c-CTV'!E22+'bieu 3c-CTV'!E44+'bieu 3c-CTV'!E60+'bieu 3c-CTV'!E69</f>
        <v>11469489</v>
      </c>
      <c r="K10" s="96"/>
    </row>
    <row r="11" spans="1:11" s="101" customFormat="1" ht="34.5" customHeight="1">
      <c r="A11" s="102" t="s">
        <v>29</v>
      </c>
      <c r="B11" s="103" t="s">
        <v>30</v>
      </c>
      <c r="C11" s="177">
        <f t="shared" si="2"/>
        <v>32012512</v>
      </c>
      <c r="D11" s="177">
        <f>'bieu 3b-CTV'!E23+'bieu 3a-CTV'!D25+'bieu 3c-CTV'!E23</f>
        <v>32012512</v>
      </c>
      <c r="E11" s="177"/>
      <c r="F11" s="177"/>
      <c r="G11" s="177"/>
      <c r="H11" s="178">
        <f>'bieu 3b-CTV'!E23</f>
        <v>19951140</v>
      </c>
      <c r="I11" s="178">
        <f>'bieu 3a-CTV'!D25</f>
        <v>5486564</v>
      </c>
      <c r="J11" s="178">
        <f>'bieu 3c-CTV'!E23</f>
        <v>6574808</v>
      </c>
      <c r="K11" s="96"/>
    </row>
    <row r="12" spans="1:11" s="101" customFormat="1" ht="34.5" customHeight="1">
      <c r="A12" s="102" t="s">
        <v>33</v>
      </c>
      <c r="B12" s="103" t="s">
        <v>34</v>
      </c>
      <c r="C12" s="177">
        <f aca="true" t="shared" si="3" ref="C12:J12">SUM(C13:C16)</f>
        <v>108633191</v>
      </c>
      <c r="D12" s="177">
        <f t="shared" si="3"/>
        <v>49455006</v>
      </c>
      <c r="E12" s="177">
        <f t="shared" si="3"/>
        <v>27010812</v>
      </c>
      <c r="F12" s="177">
        <f t="shared" si="3"/>
        <v>26564309</v>
      </c>
      <c r="G12" s="177">
        <f t="shared" si="3"/>
        <v>5603064</v>
      </c>
      <c r="H12" s="178">
        <f t="shared" si="3"/>
        <v>67705308</v>
      </c>
      <c r="I12" s="178">
        <f t="shared" si="3"/>
        <v>18615905</v>
      </c>
      <c r="J12" s="178">
        <f t="shared" si="3"/>
        <v>22311978</v>
      </c>
      <c r="K12" s="96"/>
    </row>
    <row r="13" spans="1:11" s="101" customFormat="1" ht="34.5" customHeight="1">
      <c r="A13" s="104">
        <v>1</v>
      </c>
      <c r="B13" s="105" t="s">
        <v>35</v>
      </c>
      <c r="C13" s="179">
        <f t="shared" si="2"/>
        <v>2252325</v>
      </c>
      <c r="D13" s="179">
        <f>'bieu 3b-CTV'!E26+'bieu 3a-CTV'!D28+'bieu 3c-CTV'!E26</f>
        <v>2252325</v>
      </c>
      <c r="E13" s="179"/>
      <c r="F13" s="179"/>
      <c r="G13" s="179"/>
      <c r="H13" s="181">
        <f>'bieu 3b-CTV'!E26</f>
        <v>1403754</v>
      </c>
      <c r="I13" s="179">
        <f>'bieu 3a-CTV'!D28</f>
        <v>385970</v>
      </c>
      <c r="J13" s="179">
        <f>'bieu 3c-CTV'!E26</f>
        <v>462601</v>
      </c>
      <c r="K13" s="96"/>
    </row>
    <row r="14" spans="1:11" s="101" customFormat="1" ht="34.5" customHeight="1">
      <c r="A14" s="104">
        <v>2</v>
      </c>
      <c r="B14" s="105" t="s">
        <v>36</v>
      </c>
      <c r="C14" s="179">
        <f t="shared" si="2"/>
        <v>2177878</v>
      </c>
      <c r="D14" s="179">
        <f>'bieu 3b-CTV'!E27+'bieu 3a-CTV'!D29+'bieu 3c-CTV'!E27</f>
        <v>2177878</v>
      </c>
      <c r="E14" s="179"/>
      <c r="F14" s="179"/>
      <c r="G14" s="179"/>
      <c r="H14" s="181">
        <f>'bieu 3b-CTV'!E27</f>
        <v>1357356</v>
      </c>
      <c r="I14" s="179">
        <f>'bieu 3a-CTV'!D29</f>
        <v>373211</v>
      </c>
      <c r="J14" s="179">
        <f>'bieu 3c-CTV'!E27</f>
        <v>447311</v>
      </c>
      <c r="K14" s="96"/>
    </row>
    <row r="15" spans="1:11" s="101" customFormat="1" ht="34.5" customHeight="1">
      <c r="A15" s="106">
        <v>3</v>
      </c>
      <c r="B15" s="107" t="s">
        <v>119</v>
      </c>
      <c r="C15" s="179">
        <f t="shared" si="2"/>
        <v>48360016</v>
      </c>
      <c r="D15" s="179">
        <f>'bieu 3b-CTV'!E28+'bieu 3a-CTV'!D30+'bieu 3c-CTV'!E28</f>
        <v>20895757</v>
      </c>
      <c r="E15" s="179">
        <f>'bieu 3b-CTV'!E46+'bieu 3a-CTV'!D49+'bieu 3c-CTV'!E46</f>
        <v>12535565</v>
      </c>
      <c r="F15" s="179">
        <f>'bieu 3b-CTV'!E62+'bieu 3a-CTV'!D65+'bieu 3c-CTV'!E62</f>
        <v>12328340</v>
      </c>
      <c r="G15" s="179">
        <f>'bieu 3b-CTV'!E71+'bieu 3a-CTV'!D74+'bieu 3c-CTV'!E71</f>
        <v>2600354</v>
      </c>
      <c r="H15" s="181">
        <f>'bieu 3b-CTV'!E28+'bieu 3b-CTV'!E46+'bieu 3b-CTV'!E62+'bieu 3b-CTV'!E71</f>
        <v>30140234</v>
      </c>
      <c r="I15" s="179">
        <f>'bieu 3a-CTV'!D30+'bieu 3a-CTV'!D49+'bieu 3a-CTV'!D65+'bieu 3a-CTV'!D74</f>
        <v>8287205</v>
      </c>
      <c r="J15" s="179">
        <f>'bieu 3c-CTV'!E28+'bieu 3c-CTV'!E46+'bieu 3c-CTV'!E62+'bieu 3c-CTV'!E71</f>
        <v>9932577</v>
      </c>
      <c r="K15" s="96"/>
    </row>
    <row r="16" spans="1:11" s="101" customFormat="1" ht="34.5" customHeight="1">
      <c r="A16" s="106">
        <v>4</v>
      </c>
      <c r="B16" s="107" t="s">
        <v>61</v>
      </c>
      <c r="C16" s="179">
        <f t="shared" si="2"/>
        <v>55842972</v>
      </c>
      <c r="D16" s="179">
        <f>'bieu 3b-CTV'!E29+'bieu 3a-CTV'!D31+'bieu 3c-CTV'!E29</f>
        <v>24129046</v>
      </c>
      <c r="E16" s="179">
        <f>'bieu 3b-CTV'!E47+'bieu 3a-CTV'!D50+'bieu 3c-CTV'!E47</f>
        <v>14475247</v>
      </c>
      <c r="F16" s="179">
        <f>'bieu 3b-CTV'!E63+'bieu 3a-CTV'!D66+'bieu 3c-CTV'!E63</f>
        <v>14235969</v>
      </c>
      <c r="G16" s="179">
        <f>'bieu 3b-CTV'!E72+'bieu 3a-CTV'!D75+'bieu 3c-CTV'!E72</f>
        <v>3002710</v>
      </c>
      <c r="H16" s="181">
        <f>'bieu 3b-CTV'!E29+'bieu 3b-CTV'!E47+'bieu 3b-CTV'!E63+'bieu 3b-CTV'!E72</f>
        <v>34803964</v>
      </c>
      <c r="I16" s="179">
        <f>'bieu 3a-CTV'!D31+'bieu 3a-CTV'!D50+'bieu 3a-CTV'!D66+'bieu 3a-CTV'!D75</f>
        <v>9569519</v>
      </c>
      <c r="J16" s="179">
        <f>'bieu 3c-CTV'!E29+'bieu 3c-CTV'!E47+'bieu 3c-CTV'!E63+'bieu 3c-CTV'!E72</f>
        <v>11469489</v>
      </c>
      <c r="K16" s="96"/>
    </row>
  </sheetData>
  <sheetProtection/>
  <mergeCells count="8">
    <mergeCell ref="H4:J4"/>
    <mergeCell ref="A2:J2"/>
    <mergeCell ref="A6:B6"/>
    <mergeCell ref="A1:B1"/>
    <mergeCell ref="A4:A5"/>
    <mergeCell ref="B4:B5"/>
    <mergeCell ref="C4:C5"/>
    <mergeCell ref="D4:G4"/>
  </mergeCells>
  <printOptions/>
  <pageMargins left="0.3937007874015748" right="0.3937007874015748" top="0.3937007874015748" bottom="0.3937007874015748" header="0.3937007874015748" footer="0.3937007874015748"/>
  <pageSetup horizontalDpi="600" verticalDpi="600" orientation="landscape" paperSize="9" scale="65" r:id="rId1"/>
  <ignoredErrors>
    <ignoredError sqref="C12" formula="1"/>
  </ignoredErrors>
</worksheet>
</file>

<file path=xl/worksheets/sheet13.xml><?xml version="1.0" encoding="utf-8"?>
<worksheet xmlns="http://schemas.openxmlformats.org/spreadsheetml/2006/main" xmlns:r="http://schemas.openxmlformats.org/officeDocument/2006/relationships">
  <sheetPr>
    <tabColor rgb="FF00B050"/>
  </sheetPr>
  <dimension ref="A1:IU16"/>
  <sheetViews>
    <sheetView zoomScalePageLayoutView="0" workbookViewId="0" topLeftCell="A1">
      <selection activeCell="F7" sqref="F7"/>
    </sheetView>
  </sheetViews>
  <sheetFormatPr defaultColWidth="10.57421875" defaultRowHeight="15"/>
  <cols>
    <col min="1" max="1" width="5.7109375" style="5" customWidth="1"/>
    <col min="2" max="2" width="34.7109375" style="6" customWidth="1"/>
    <col min="3" max="6" width="15.7109375" style="8" customWidth="1"/>
    <col min="7" max="7" width="15.7109375" style="6" customWidth="1"/>
    <col min="8" max="8" width="16.00390625" style="6" customWidth="1"/>
    <col min="9" max="253" width="9.140625" style="6" customWidth="1"/>
    <col min="254" max="254" width="11.140625" style="6" customWidth="1"/>
    <col min="255" max="16384" width="10.57421875" style="6" customWidth="1"/>
  </cols>
  <sheetData>
    <row r="1" spans="1:255" ht="15">
      <c r="A1" s="24"/>
      <c r="B1" s="24"/>
      <c r="C1" s="1"/>
      <c r="D1" s="1"/>
      <c r="E1" s="2"/>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5">
      <c r="A2" s="3"/>
      <c r="B2" s="305" t="s">
        <v>164</v>
      </c>
      <c r="C2" s="305"/>
      <c r="D2" s="305"/>
      <c r="E2" s="305"/>
      <c r="F2" s="305"/>
      <c r="G2" s="305"/>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15">
      <c r="A3" s="3"/>
      <c r="B3" s="25"/>
      <c r="C3" s="25"/>
      <c r="D3" s="25"/>
      <c r="E3" s="25"/>
      <c r="F3" s="25"/>
      <c r="G3" s="2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7" ht="31.5" customHeight="1">
      <c r="A4" s="312" t="s">
        <v>0</v>
      </c>
      <c r="B4" s="311" t="s">
        <v>69</v>
      </c>
      <c r="C4" s="306" t="s">
        <v>163</v>
      </c>
      <c r="D4" s="306"/>
      <c r="E4" s="306" t="s">
        <v>73</v>
      </c>
      <c r="F4" s="306"/>
      <c r="G4" s="307" t="s">
        <v>53</v>
      </c>
    </row>
    <row r="5" spans="1:7" ht="31.5" customHeight="1">
      <c r="A5" s="312"/>
      <c r="B5" s="311"/>
      <c r="C5" s="26" t="s">
        <v>70</v>
      </c>
      <c r="D5" s="26" t="s">
        <v>161</v>
      </c>
      <c r="E5" s="26" t="s">
        <v>70</v>
      </c>
      <c r="F5" s="26" t="s">
        <v>162</v>
      </c>
      <c r="G5" s="308"/>
    </row>
    <row r="6" spans="1:7" ht="21" customHeight="1">
      <c r="A6" s="22">
        <v>1</v>
      </c>
      <c r="B6" s="23">
        <v>2</v>
      </c>
      <c r="C6" s="19">
        <v>3</v>
      </c>
      <c r="D6" s="20">
        <v>4</v>
      </c>
      <c r="E6" s="20">
        <v>5</v>
      </c>
      <c r="F6" s="20">
        <v>6</v>
      </c>
      <c r="G6" s="21" t="s">
        <v>75</v>
      </c>
    </row>
    <row r="7" spans="1:7" ht="45" customHeight="1">
      <c r="A7" s="28">
        <v>1</v>
      </c>
      <c r="B7" s="70" t="s">
        <v>100</v>
      </c>
      <c r="C7" s="11">
        <v>13.2</v>
      </c>
      <c r="D7" s="9">
        <v>1287375000</v>
      </c>
      <c r="E7" s="12">
        <f>'[1]Bieu 01TKDT'!G6</f>
        <v>13.2</v>
      </c>
      <c r="F7" s="9">
        <f>'bieu 3b-CTV'!E6</f>
        <v>1282592572</v>
      </c>
      <c r="G7" s="17">
        <f>D7-F7</f>
        <v>4782428</v>
      </c>
    </row>
    <row r="8" spans="1:7" ht="45" customHeight="1">
      <c r="A8" s="27">
        <v>2</v>
      </c>
      <c r="B8" s="71" t="s">
        <v>137</v>
      </c>
      <c r="C8" s="13">
        <v>3.63</v>
      </c>
      <c r="D8" s="10">
        <v>353925000</v>
      </c>
      <c r="E8" s="14">
        <f>'[1]Bieu 01TKDT'!G13</f>
        <v>3.63</v>
      </c>
      <c r="F8" s="10">
        <f>'bieu 3a-CTV'!D7</f>
        <v>352655932</v>
      </c>
      <c r="G8" s="167">
        <f>D8-F8</f>
        <v>1269068</v>
      </c>
    </row>
    <row r="9" spans="1:7" ht="45" customHeight="1">
      <c r="A9" s="27">
        <v>3</v>
      </c>
      <c r="B9" s="71" t="s">
        <v>139</v>
      </c>
      <c r="C9" s="13">
        <v>4.35</v>
      </c>
      <c r="D9" s="10">
        <v>424125000</v>
      </c>
      <c r="E9" s="14">
        <f>'[1]Bieu 01TKDT'!G16</f>
        <v>4.35</v>
      </c>
      <c r="F9" s="10">
        <f>'bieu 3c-CTV'!E6</f>
        <v>422672555</v>
      </c>
      <c r="G9" s="167">
        <f>D9-F9</f>
        <v>1452445</v>
      </c>
    </row>
    <row r="10" spans="1:255" ht="45" customHeight="1">
      <c r="A10" s="309" t="s">
        <v>57</v>
      </c>
      <c r="B10" s="310"/>
      <c r="C10" s="15">
        <f>SUM(C7:C9)</f>
        <v>21.18</v>
      </c>
      <c r="D10" s="16">
        <f>SUM(D7:D9)</f>
        <v>2065425000</v>
      </c>
      <c r="E10" s="15">
        <f>SUM(E7:E9)</f>
        <v>21.18</v>
      </c>
      <c r="F10" s="16">
        <f>SUM(F7:F9)</f>
        <v>2057921059</v>
      </c>
      <c r="G10" s="167">
        <f>D10-F10</f>
        <v>7503941</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2" spans="1:6" ht="15">
      <c r="A12" s="6"/>
      <c r="C12" s="6"/>
      <c r="D12" s="6"/>
      <c r="E12" s="6"/>
      <c r="F12" s="6"/>
    </row>
    <row r="13" spans="1:6" ht="15">
      <c r="A13" s="6"/>
      <c r="C13" s="6"/>
      <c r="D13" s="6"/>
      <c r="E13" s="6"/>
      <c r="F13" s="6"/>
    </row>
    <row r="14" spans="1:6" ht="15">
      <c r="A14" s="6"/>
      <c r="C14" s="6"/>
      <c r="D14" s="6"/>
      <c r="E14" s="6"/>
      <c r="F14" s="6"/>
    </row>
    <row r="15" spans="1:6" ht="15">
      <c r="A15" s="6"/>
      <c r="C15" s="6"/>
      <c r="D15" s="6"/>
      <c r="E15" s="6"/>
      <c r="F15" s="6"/>
    </row>
    <row r="16" spans="1:6" ht="15">
      <c r="A16" s="6"/>
      <c r="C16" s="6"/>
      <c r="D16" s="6"/>
      <c r="E16" s="6"/>
      <c r="F16" s="6"/>
    </row>
    <row r="17" s="6" customFormat="1" ht="15"/>
    <row r="18" s="6" customFormat="1" ht="15"/>
    <row r="19" s="6" customFormat="1" ht="15"/>
    <row r="20" s="6" customFormat="1" ht="15"/>
    <row r="21" s="6" customFormat="1" ht="15"/>
    <row r="22" s="6" customFormat="1" ht="15"/>
    <row r="23" s="6" customFormat="1" ht="15"/>
    <row r="24" s="6" customFormat="1" ht="15"/>
    <row r="25" s="6" customFormat="1" ht="15"/>
    <row r="26" s="6" customFormat="1" ht="15"/>
    <row r="27" s="6" customFormat="1" ht="15"/>
    <row r="28" s="6" customFormat="1" ht="15"/>
    <row r="29" s="6" customFormat="1" ht="15"/>
    <row r="30" s="6" customFormat="1" ht="15"/>
    <row r="31" s="6" customFormat="1" ht="15"/>
    <row r="32" s="6" customFormat="1" ht="15"/>
    <row r="33" s="6" customFormat="1" ht="15"/>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sheetData>
  <sheetProtection/>
  <mergeCells count="7">
    <mergeCell ref="A10:B10"/>
    <mergeCell ref="B2:G2"/>
    <mergeCell ref="A4:A5"/>
    <mergeCell ref="B4:B5"/>
    <mergeCell ref="C4:D4"/>
    <mergeCell ref="E4:F4"/>
    <mergeCell ref="G4:G5"/>
  </mergeCells>
  <printOptions/>
  <pageMargins left="0.3937007874015748" right="0.3937007874015748" top="0.3937007874015748" bottom="0.3937007874015748" header="0.3937007874015748" footer="0.3937007874015748"/>
  <pageSetup horizontalDpi="600" verticalDpi="600" orientation="landscape" paperSize="9" r:id="rId1"/>
  <ignoredErrors>
    <ignoredError sqref="C10:D10" formulaRange="1"/>
  </ignoredErrors>
</worksheet>
</file>

<file path=xl/worksheets/sheet2.xml><?xml version="1.0" encoding="utf-8"?>
<worksheet xmlns="http://schemas.openxmlformats.org/spreadsheetml/2006/main" xmlns:r="http://schemas.openxmlformats.org/officeDocument/2006/relationships">
  <sheetPr>
    <tabColor rgb="FFFFC000"/>
  </sheetPr>
  <dimension ref="A1:IU81"/>
  <sheetViews>
    <sheetView tabSelected="1" zoomScalePageLayoutView="0" workbookViewId="0" topLeftCell="A1">
      <selection activeCell="J11" sqref="J11"/>
    </sheetView>
  </sheetViews>
  <sheetFormatPr defaultColWidth="11.140625" defaultRowHeight="15"/>
  <cols>
    <col min="1" max="1" width="4.7109375" style="5" customWidth="1"/>
    <col min="2" max="2" width="25.7109375" style="6" customWidth="1"/>
    <col min="3" max="3" width="12.421875" style="8" customWidth="1"/>
    <col min="4" max="4" width="9.7109375" style="8" customWidth="1"/>
    <col min="5" max="5" width="10.7109375" style="8" customWidth="1"/>
    <col min="6" max="6" width="8.7109375" style="8" customWidth="1"/>
    <col min="7" max="7" width="10.7109375" style="6" customWidth="1"/>
    <col min="8" max="8" width="13.57421875" style="6" customWidth="1"/>
    <col min="9" max="254" width="9.140625" style="6" customWidth="1"/>
    <col min="255" max="255" width="11.140625" style="6" customWidth="1"/>
    <col min="256" max="16384" width="11.140625" style="42" customWidth="1"/>
  </cols>
  <sheetData>
    <row r="1" spans="1:255" ht="21" customHeight="1">
      <c r="A1" s="271" t="s">
        <v>113</v>
      </c>
      <c r="B1" s="271"/>
      <c r="C1" s="1"/>
      <c r="D1" s="1"/>
      <c r="E1" s="2"/>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54.75" customHeight="1">
      <c r="A2" s="256" t="s">
        <v>172</v>
      </c>
      <c r="B2" s="256"/>
      <c r="C2" s="256"/>
      <c r="D2" s="256"/>
      <c r="E2" s="256"/>
      <c r="F2" s="256"/>
      <c r="G2" s="256"/>
      <c r="H2" s="25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2:8" ht="19.5" customHeight="1">
      <c r="B3" s="156"/>
      <c r="C3" s="156"/>
      <c r="D3" s="156"/>
      <c r="E3" s="156"/>
      <c r="F3" s="156"/>
      <c r="G3" s="156"/>
      <c r="H3" s="25"/>
    </row>
    <row r="4" spans="1:8" ht="30" customHeight="1">
      <c r="A4" s="272" t="s">
        <v>0</v>
      </c>
      <c r="B4" s="273" t="s">
        <v>184</v>
      </c>
      <c r="C4" s="266" t="s">
        <v>93</v>
      </c>
      <c r="D4" s="267"/>
      <c r="E4" s="267"/>
      <c r="F4" s="268"/>
      <c r="G4" s="265" t="s">
        <v>140</v>
      </c>
      <c r="H4" s="263" t="s">
        <v>122</v>
      </c>
    </row>
    <row r="5" spans="1:8" ht="30" customHeight="1">
      <c r="A5" s="272"/>
      <c r="B5" s="273"/>
      <c r="C5" s="190" t="s">
        <v>65</v>
      </c>
      <c r="D5" s="190" t="s">
        <v>66</v>
      </c>
      <c r="E5" s="190" t="s">
        <v>67</v>
      </c>
      <c r="F5" s="191" t="s">
        <v>64</v>
      </c>
      <c r="G5" s="265"/>
      <c r="H5" s="264"/>
    </row>
    <row r="6" spans="1:8" ht="30" customHeight="1">
      <c r="A6" s="254">
        <v>1</v>
      </c>
      <c r="B6" s="252" t="s">
        <v>167</v>
      </c>
      <c r="C6" s="261" t="s">
        <v>132</v>
      </c>
      <c r="D6" s="257">
        <v>431</v>
      </c>
      <c r="E6" s="26" t="s">
        <v>97</v>
      </c>
      <c r="F6" s="26" t="s">
        <v>171</v>
      </c>
      <c r="G6" s="158">
        <f>SUM(G7:G12)</f>
        <v>13.2</v>
      </c>
      <c r="H6" s="157"/>
    </row>
    <row r="7" spans="1:8" ht="30" customHeight="1">
      <c r="A7" s="260"/>
      <c r="B7" s="269"/>
      <c r="C7" s="270"/>
      <c r="D7" s="258"/>
      <c r="E7" s="257">
        <v>5</v>
      </c>
      <c r="F7" s="160" t="s">
        <v>133</v>
      </c>
      <c r="G7" s="160">
        <v>0.76</v>
      </c>
      <c r="H7" s="160" t="s">
        <v>123</v>
      </c>
    </row>
    <row r="8" spans="1:8" ht="30" customHeight="1">
      <c r="A8" s="260"/>
      <c r="B8" s="269"/>
      <c r="C8" s="270"/>
      <c r="D8" s="258"/>
      <c r="E8" s="258"/>
      <c r="F8" s="160" t="s">
        <v>134</v>
      </c>
      <c r="G8" s="160">
        <v>1.19</v>
      </c>
      <c r="H8" s="160" t="s">
        <v>123</v>
      </c>
    </row>
    <row r="9" spans="1:8" ht="30" customHeight="1">
      <c r="A9" s="260"/>
      <c r="B9" s="269"/>
      <c r="C9" s="270"/>
      <c r="D9" s="258"/>
      <c r="E9" s="258"/>
      <c r="F9" s="160" t="s">
        <v>83</v>
      </c>
      <c r="G9" s="160">
        <v>3.1</v>
      </c>
      <c r="H9" s="160" t="s">
        <v>123</v>
      </c>
    </row>
    <row r="10" spans="1:8" ht="30" customHeight="1">
      <c r="A10" s="260"/>
      <c r="B10" s="269"/>
      <c r="C10" s="270"/>
      <c r="D10" s="258"/>
      <c r="E10" s="258"/>
      <c r="F10" s="160" t="s">
        <v>135</v>
      </c>
      <c r="G10" s="160">
        <v>4.2</v>
      </c>
      <c r="H10" s="160" t="s">
        <v>123</v>
      </c>
    </row>
    <row r="11" spans="1:8" ht="30" customHeight="1">
      <c r="A11" s="260"/>
      <c r="B11" s="269"/>
      <c r="C11" s="270"/>
      <c r="D11" s="258"/>
      <c r="E11" s="259"/>
      <c r="F11" s="160" t="s">
        <v>84</v>
      </c>
      <c r="G11" s="160">
        <v>2.1</v>
      </c>
      <c r="H11" s="160" t="s">
        <v>123</v>
      </c>
    </row>
    <row r="12" spans="1:8" ht="30" customHeight="1">
      <c r="A12" s="260"/>
      <c r="B12" s="253"/>
      <c r="C12" s="262"/>
      <c r="D12" s="259"/>
      <c r="E12" s="159">
        <v>4</v>
      </c>
      <c r="F12" s="159" t="s">
        <v>136</v>
      </c>
      <c r="G12" s="159">
        <v>1.85</v>
      </c>
      <c r="H12" s="160" t="s">
        <v>123</v>
      </c>
    </row>
    <row r="13" spans="1:8" ht="30" customHeight="1">
      <c r="A13" s="254">
        <v>2</v>
      </c>
      <c r="B13" s="252" t="s">
        <v>168</v>
      </c>
      <c r="C13" s="261" t="s">
        <v>132</v>
      </c>
      <c r="D13" s="257">
        <v>431</v>
      </c>
      <c r="E13" s="26" t="s">
        <v>68</v>
      </c>
      <c r="F13" s="26" t="s">
        <v>183</v>
      </c>
      <c r="G13" s="162">
        <f>G14+G15</f>
        <v>3.63</v>
      </c>
      <c r="H13" s="160"/>
    </row>
    <row r="14" spans="1:8" ht="30" customHeight="1">
      <c r="A14" s="260"/>
      <c r="B14" s="269"/>
      <c r="C14" s="270"/>
      <c r="D14" s="258"/>
      <c r="E14" s="257">
        <v>4</v>
      </c>
      <c r="F14" s="163" t="s">
        <v>135</v>
      </c>
      <c r="G14" s="164">
        <v>2</v>
      </c>
      <c r="H14" s="160" t="s">
        <v>175</v>
      </c>
    </row>
    <row r="15" spans="1:8" ht="30" customHeight="1">
      <c r="A15" s="255"/>
      <c r="B15" s="253"/>
      <c r="C15" s="262"/>
      <c r="D15" s="259"/>
      <c r="E15" s="259"/>
      <c r="F15" s="164" t="s">
        <v>84</v>
      </c>
      <c r="G15" s="164">
        <v>1.63</v>
      </c>
      <c r="H15" s="160" t="s">
        <v>138</v>
      </c>
    </row>
    <row r="16" spans="1:8" ht="30" customHeight="1">
      <c r="A16" s="254">
        <v>3</v>
      </c>
      <c r="B16" s="252" t="s">
        <v>169</v>
      </c>
      <c r="C16" s="261" t="s">
        <v>132</v>
      </c>
      <c r="D16" s="257">
        <v>431</v>
      </c>
      <c r="E16" s="26" t="s">
        <v>68</v>
      </c>
      <c r="F16" s="26" t="s">
        <v>170</v>
      </c>
      <c r="G16" s="165">
        <f>G17</f>
        <v>4.35</v>
      </c>
      <c r="H16" s="160"/>
    </row>
    <row r="17" spans="1:8" ht="30" customHeight="1">
      <c r="A17" s="255"/>
      <c r="B17" s="253"/>
      <c r="C17" s="262"/>
      <c r="D17" s="259"/>
      <c r="E17" s="161">
        <v>4</v>
      </c>
      <c r="F17" s="161" t="s">
        <v>124</v>
      </c>
      <c r="G17" s="160">
        <v>4.35</v>
      </c>
      <c r="H17" s="160" t="s">
        <v>138</v>
      </c>
    </row>
    <row r="18" spans="1:255" ht="30" customHeight="1">
      <c r="A18" s="250" t="s">
        <v>7</v>
      </c>
      <c r="B18" s="251"/>
      <c r="C18" s="189"/>
      <c r="D18" s="191" t="s">
        <v>96</v>
      </c>
      <c r="E18" s="191" t="s">
        <v>97</v>
      </c>
      <c r="F18" s="191" t="s">
        <v>182</v>
      </c>
      <c r="G18" s="192">
        <f>G6+G13+G16</f>
        <v>21.18</v>
      </c>
      <c r="H18" s="192"/>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20" spans="1:6" ht="15">
      <c r="A20" s="6"/>
      <c r="C20" s="6"/>
      <c r="D20" s="6"/>
      <c r="E20" s="6"/>
      <c r="F20" s="6"/>
    </row>
    <row r="21" spans="1:6" ht="15">
      <c r="A21" s="6"/>
      <c r="C21" s="6"/>
      <c r="D21" s="6"/>
      <c r="E21" s="6"/>
      <c r="F21" s="6"/>
    </row>
    <row r="22" spans="1:6" ht="15">
      <c r="A22" s="6"/>
      <c r="C22" s="6"/>
      <c r="D22" s="6"/>
      <c r="E22" s="6"/>
      <c r="F22" s="6"/>
    </row>
    <row r="23" spans="1:6" ht="15">
      <c r="A23" s="6"/>
      <c r="C23" s="6"/>
      <c r="D23" s="6"/>
      <c r="E23" s="6"/>
      <c r="F23" s="6"/>
    </row>
    <row r="24" spans="1:6" ht="15">
      <c r="A24" s="6"/>
      <c r="C24" s="6"/>
      <c r="D24" s="6"/>
      <c r="E24" s="6"/>
      <c r="F24" s="6"/>
    </row>
    <row r="25" spans="1:6" ht="15">
      <c r="A25" s="6"/>
      <c r="C25" s="6"/>
      <c r="D25" s="6"/>
      <c r="E25" s="6"/>
      <c r="F25" s="6"/>
    </row>
    <row r="26" spans="1:6" ht="15">
      <c r="A26" s="6"/>
      <c r="C26" s="6"/>
      <c r="D26" s="6"/>
      <c r="E26" s="6"/>
      <c r="F26" s="6"/>
    </row>
    <row r="27" spans="1:6" ht="15">
      <c r="A27" s="6"/>
      <c r="C27" s="6"/>
      <c r="D27" s="6"/>
      <c r="E27" s="6"/>
      <c r="F27" s="6"/>
    </row>
    <row r="28" spans="1:6" ht="15">
      <c r="A28" s="6"/>
      <c r="C28" s="6"/>
      <c r="D28" s="6"/>
      <c r="E28" s="6"/>
      <c r="F28" s="6"/>
    </row>
    <row r="29" spans="1:6" ht="15">
      <c r="A29" s="6"/>
      <c r="C29" s="6"/>
      <c r="D29" s="6"/>
      <c r="E29" s="6"/>
      <c r="F29" s="6"/>
    </row>
    <row r="30" spans="1:6" ht="15">
      <c r="A30" s="6"/>
      <c r="C30" s="6"/>
      <c r="D30" s="6"/>
      <c r="E30" s="6"/>
      <c r="F30" s="6"/>
    </row>
    <row r="31" spans="1:6" ht="15">
      <c r="A31" s="6"/>
      <c r="C31" s="6"/>
      <c r="D31" s="6"/>
      <c r="E31" s="6"/>
      <c r="F31" s="6"/>
    </row>
    <row r="32" spans="1:6" ht="15">
      <c r="A32" s="6"/>
      <c r="C32" s="6"/>
      <c r="D32" s="6"/>
      <c r="E32" s="6"/>
      <c r="F32" s="6"/>
    </row>
    <row r="33" spans="1:6" ht="15">
      <c r="A33" s="6"/>
      <c r="C33" s="6"/>
      <c r="D33" s="6"/>
      <c r="E33" s="6"/>
      <c r="F33" s="6"/>
    </row>
    <row r="34" spans="1:6" ht="15">
      <c r="A34" s="6"/>
      <c r="C34" s="6"/>
      <c r="D34" s="6"/>
      <c r="E34" s="6"/>
      <c r="F34" s="6"/>
    </row>
    <row r="35" spans="1:6" ht="15">
      <c r="A35" s="6"/>
      <c r="C35" s="6"/>
      <c r="D35" s="6"/>
      <c r="E35" s="6"/>
      <c r="F35" s="6"/>
    </row>
    <row r="36" spans="1:6" ht="15">
      <c r="A36" s="6"/>
      <c r="C36" s="6"/>
      <c r="D36" s="6"/>
      <c r="E36" s="6"/>
      <c r="F36" s="6"/>
    </row>
    <row r="37" spans="1:6" ht="15">
      <c r="A37" s="6"/>
      <c r="C37" s="6"/>
      <c r="D37" s="6"/>
      <c r="E37" s="6"/>
      <c r="F37" s="6"/>
    </row>
    <row r="38" spans="1:6" ht="15">
      <c r="A38" s="6"/>
      <c r="C38" s="6"/>
      <c r="D38" s="6"/>
      <c r="E38" s="6"/>
      <c r="F38" s="6"/>
    </row>
    <row r="39" spans="1:6" ht="15">
      <c r="A39" s="6"/>
      <c r="C39" s="6"/>
      <c r="D39" s="6"/>
      <c r="E39" s="6"/>
      <c r="F39" s="6"/>
    </row>
    <row r="40" spans="1:6" ht="15">
      <c r="A40" s="6"/>
      <c r="C40" s="6"/>
      <c r="D40" s="6"/>
      <c r="E40" s="6"/>
      <c r="F40" s="6"/>
    </row>
    <row r="41" spans="1:6" ht="15">
      <c r="A41" s="6"/>
      <c r="C41" s="6"/>
      <c r="D41" s="6"/>
      <c r="E41" s="6"/>
      <c r="F41" s="6"/>
    </row>
    <row r="42" spans="1:6" ht="15">
      <c r="A42" s="6"/>
      <c r="C42" s="6"/>
      <c r="D42" s="6"/>
      <c r="E42" s="6"/>
      <c r="F42" s="6"/>
    </row>
    <row r="43" spans="1:6" ht="15">
      <c r="A43" s="6"/>
      <c r="C43" s="6"/>
      <c r="D43" s="6"/>
      <c r="E43" s="6"/>
      <c r="F43" s="6"/>
    </row>
    <row r="44" spans="1:6" ht="15">
      <c r="A44" s="6"/>
      <c r="C44" s="6"/>
      <c r="D44" s="6"/>
      <c r="E44" s="6"/>
      <c r="F44" s="6"/>
    </row>
    <row r="45" spans="1:6" ht="15">
      <c r="A45" s="6"/>
      <c r="C45" s="6"/>
      <c r="D45" s="6"/>
      <c r="E45" s="6"/>
      <c r="F45" s="6"/>
    </row>
    <row r="46" spans="1:6" ht="15">
      <c r="A46" s="6"/>
      <c r="C46" s="6"/>
      <c r="D46" s="6"/>
      <c r="E46" s="6"/>
      <c r="F46" s="6"/>
    </row>
    <row r="47" spans="1:6" ht="15">
      <c r="A47" s="6"/>
      <c r="C47" s="6"/>
      <c r="D47" s="6"/>
      <c r="E47" s="6"/>
      <c r="F47" s="6"/>
    </row>
    <row r="48" spans="1:6" ht="15">
      <c r="A48" s="6"/>
      <c r="C48" s="6"/>
      <c r="D48" s="6"/>
      <c r="E48" s="6"/>
      <c r="F48" s="6"/>
    </row>
    <row r="49" spans="1:6" ht="15">
      <c r="A49" s="6"/>
      <c r="C49" s="6"/>
      <c r="D49" s="6"/>
      <c r="E49" s="6"/>
      <c r="F49" s="6"/>
    </row>
    <row r="50" spans="1:6" ht="15">
      <c r="A50" s="6"/>
      <c r="C50" s="6"/>
      <c r="D50" s="6"/>
      <c r="E50" s="6"/>
      <c r="F50" s="6"/>
    </row>
    <row r="51" spans="1:6" ht="15">
      <c r="A51" s="6"/>
      <c r="C51" s="6"/>
      <c r="D51" s="6"/>
      <c r="E51" s="6"/>
      <c r="F51" s="6"/>
    </row>
    <row r="52" spans="1:6" ht="15">
      <c r="A52" s="6"/>
      <c r="C52" s="6"/>
      <c r="D52" s="6"/>
      <c r="E52" s="6"/>
      <c r="F52" s="6"/>
    </row>
    <row r="53" spans="1:6" ht="15">
      <c r="A53" s="6"/>
      <c r="C53" s="6"/>
      <c r="D53" s="6"/>
      <c r="E53" s="6"/>
      <c r="F53" s="6"/>
    </row>
    <row r="54" spans="1:6" ht="15">
      <c r="A54" s="6"/>
      <c r="C54" s="6"/>
      <c r="D54" s="6"/>
      <c r="E54" s="6"/>
      <c r="F54" s="6"/>
    </row>
    <row r="55" spans="1:6" ht="15">
      <c r="A55" s="6"/>
      <c r="C55" s="6"/>
      <c r="D55" s="6"/>
      <c r="E55" s="6"/>
      <c r="F55" s="6"/>
    </row>
    <row r="56" spans="1:6" ht="15">
      <c r="A56" s="6"/>
      <c r="C56" s="6"/>
      <c r="D56" s="6"/>
      <c r="E56" s="6"/>
      <c r="F56" s="6"/>
    </row>
    <row r="57" spans="1:6" ht="15">
      <c r="A57" s="6"/>
      <c r="C57" s="6"/>
      <c r="D57" s="6"/>
      <c r="E57" s="6"/>
      <c r="F57" s="6"/>
    </row>
    <row r="58" spans="1:6" ht="15">
      <c r="A58" s="6"/>
      <c r="C58" s="6"/>
      <c r="D58" s="6"/>
      <c r="E58" s="6"/>
      <c r="F58" s="6"/>
    </row>
    <row r="59" spans="1:6" ht="15">
      <c r="A59" s="6"/>
      <c r="C59" s="6"/>
      <c r="D59" s="6"/>
      <c r="E59" s="6"/>
      <c r="F59" s="6"/>
    </row>
    <row r="60" spans="1:6" ht="15">
      <c r="A60" s="6"/>
      <c r="C60" s="6"/>
      <c r="D60" s="6"/>
      <c r="E60" s="6"/>
      <c r="F60" s="6"/>
    </row>
    <row r="61" spans="1:6" ht="15">
      <c r="A61" s="6"/>
      <c r="C61" s="6"/>
      <c r="D61" s="6"/>
      <c r="E61" s="6"/>
      <c r="F61" s="6"/>
    </row>
    <row r="62" spans="1:6" ht="15">
      <c r="A62" s="6"/>
      <c r="C62" s="6"/>
      <c r="D62" s="6"/>
      <c r="E62" s="6"/>
      <c r="F62" s="6"/>
    </row>
    <row r="63" spans="1:6" ht="15">
      <c r="A63" s="6"/>
      <c r="C63" s="6"/>
      <c r="D63" s="6"/>
      <c r="E63" s="6"/>
      <c r="F63" s="6"/>
    </row>
    <row r="64" spans="1:6" ht="15">
      <c r="A64" s="6"/>
      <c r="C64" s="6"/>
      <c r="D64" s="6"/>
      <c r="E64" s="6"/>
      <c r="F64" s="6"/>
    </row>
    <row r="65" spans="1:6" ht="15">
      <c r="A65" s="6"/>
      <c r="C65" s="6"/>
      <c r="D65" s="6"/>
      <c r="E65" s="6"/>
      <c r="F65" s="6"/>
    </row>
    <row r="66" spans="1:6" ht="15">
      <c r="A66" s="6"/>
      <c r="C66" s="6"/>
      <c r="D66" s="6"/>
      <c r="E66" s="6"/>
      <c r="F66" s="6"/>
    </row>
    <row r="67" spans="1:6" ht="15">
      <c r="A67" s="6"/>
      <c r="C67" s="6"/>
      <c r="D67" s="6"/>
      <c r="E67" s="6"/>
      <c r="F67" s="6"/>
    </row>
    <row r="68" spans="1:6" ht="15">
      <c r="A68" s="6"/>
      <c r="C68" s="6"/>
      <c r="D68" s="6"/>
      <c r="E68" s="6"/>
      <c r="F68" s="6"/>
    </row>
    <row r="69" spans="1:6" ht="15">
      <c r="A69" s="6"/>
      <c r="C69" s="6"/>
      <c r="D69" s="6"/>
      <c r="E69" s="6"/>
      <c r="F69" s="6"/>
    </row>
    <row r="70" spans="1:6" ht="15">
      <c r="A70" s="6"/>
      <c r="C70" s="6"/>
      <c r="D70" s="6"/>
      <c r="E70" s="6"/>
      <c r="F70" s="6"/>
    </row>
    <row r="71" spans="1:6" ht="15">
      <c r="A71" s="6"/>
      <c r="C71" s="6"/>
      <c r="D71" s="6"/>
      <c r="E71" s="6"/>
      <c r="F71" s="6"/>
    </row>
    <row r="72" spans="1:6" ht="15">
      <c r="A72" s="6"/>
      <c r="C72" s="6"/>
      <c r="D72" s="6"/>
      <c r="E72" s="6"/>
      <c r="F72" s="6"/>
    </row>
    <row r="73" spans="1:6" ht="15">
      <c r="A73" s="6"/>
      <c r="C73" s="6"/>
      <c r="D73" s="6"/>
      <c r="E73" s="6"/>
      <c r="F73" s="6"/>
    </row>
    <row r="74" spans="1:6" ht="15">
      <c r="A74" s="6"/>
      <c r="C74" s="6"/>
      <c r="D74" s="6"/>
      <c r="E74" s="6"/>
      <c r="F74" s="6"/>
    </row>
    <row r="75" spans="1:6" ht="15">
      <c r="A75" s="6"/>
      <c r="C75" s="6"/>
      <c r="D75" s="6"/>
      <c r="E75" s="6"/>
      <c r="F75" s="6"/>
    </row>
    <row r="76" spans="1:6" ht="15">
      <c r="A76" s="6"/>
      <c r="C76" s="6"/>
      <c r="D76" s="6"/>
      <c r="E76" s="6"/>
      <c r="F76" s="6"/>
    </row>
    <row r="77" spans="1:6" ht="15">
      <c r="A77" s="6"/>
      <c r="C77" s="6"/>
      <c r="D77" s="6"/>
      <c r="E77" s="6"/>
      <c r="F77" s="6"/>
    </row>
    <row r="78" spans="1:6" ht="15">
      <c r="A78" s="6"/>
      <c r="C78" s="6"/>
      <c r="D78" s="6"/>
      <c r="E78" s="6"/>
      <c r="F78" s="6"/>
    </row>
    <row r="79" spans="1:6" ht="15">
      <c r="A79" s="6"/>
      <c r="C79" s="6"/>
      <c r="D79" s="6"/>
      <c r="E79" s="6"/>
      <c r="F79" s="6"/>
    </row>
    <row r="80" spans="1:6" ht="15">
      <c r="A80" s="6"/>
      <c r="C80" s="6"/>
      <c r="D80" s="6"/>
      <c r="E80" s="6"/>
      <c r="F80" s="6"/>
    </row>
    <row r="81" spans="1:6" ht="15">
      <c r="A81" s="6"/>
      <c r="C81" s="6"/>
      <c r="D81" s="6"/>
      <c r="E81" s="6"/>
      <c r="F81" s="6"/>
    </row>
  </sheetData>
  <sheetProtection/>
  <mergeCells count="22">
    <mergeCell ref="A1:B1"/>
    <mergeCell ref="A4:A5"/>
    <mergeCell ref="B4:B5"/>
    <mergeCell ref="B13:B15"/>
    <mergeCell ref="A6:A12"/>
    <mergeCell ref="D13:D15"/>
    <mergeCell ref="G4:G5"/>
    <mergeCell ref="C4:F4"/>
    <mergeCell ref="B6:B12"/>
    <mergeCell ref="E14:E15"/>
    <mergeCell ref="C6:C12"/>
    <mergeCell ref="C13:C15"/>
    <mergeCell ref="A18:B18"/>
    <mergeCell ref="B16:B17"/>
    <mergeCell ref="A16:A17"/>
    <mergeCell ref="A2:H2"/>
    <mergeCell ref="E7:E11"/>
    <mergeCell ref="A13:A15"/>
    <mergeCell ref="C16:C17"/>
    <mergeCell ref="D6:D12"/>
    <mergeCell ref="D16:D17"/>
    <mergeCell ref="H4:H5"/>
  </mergeCells>
  <printOptions/>
  <pageMargins left="0.3937007874015748" right="0.31496062992125984" top="0.5905511811023623" bottom="0.3937007874015748" header="0.59" footer="0.3937007874015748"/>
  <pageSetup horizontalDpi="300" verticalDpi="300" orientation="portrait" paperSize="9" r:id="rId1"/>
  <ignoredErrors>
    <ignoredError sqref="F7:F12 F14:F15 F17" numberStoredAsText="1"/>
  </ignoredErrors>
</worksheet>
</file>

<file path=xl/worksheets/sheet3.xml><?xml version="1.0" encoding="utf-8"?>
<worksheet xmlns="http://schemas.openxmlformats.org/spreadsheetml/2006/main" xmlns:r="http://schemas.openxmlformats.org/officeDocument/2006/relationships">
  <sheetPr>
    <tabColor rgb="FFFFC000"/>
  </sheetPr>
  <dimension ref="A1:K74"/>
  <sheetViews>
    <sheetView workbookViewId="0" topLeftCell="A1">
      <selection activeCell="F8" sqref="F8"/>
    </sheetView>
  </sheetViews>
  <sheetFormatPr defaultColWidth="9.140625" defaultRowHeight="15"/>
  <cols>
    <col min="1" max="1" width="5.7109375" style="42" customWidth="1"/>
    <col min="2" max="2" width="39.7109375" style="42" customWidth="1"/>
    <col min="3" max="3" width="8.28125" style="42" customWidth="1"/>
    <col min="4" max="4" width="8.7109375" style="42" customWidth="1"/>
    <col min="5" max="5" width="9.7109375" style="42" customWidth="1"/>
    <col min="6" max="6" width="7.7109375" style="199" customWidth="1"/>
    <col min="7" max="7" width="9.7109375" style="42" customWidth="1"/>
    <col min="8" max="8" width="13.8515625" style="42" customWidth="1"/>
    <col min="9" max="9" width="15.00390625" style="42" hidden="1" customWidth="1"/>
    <col min="10" max="11" width="12.7109375" style="42" hidden="1" customWidth="1"/>
    <col min="12" max="16384" width="9.140625" style="42" customWidth="1"/>
  </cols>
  <sheetData>
    <row r="1" spans="1:6" s="186" customFormat="1" ht="19.5" customHeight="1">
      <c r="A1" s="278" t="s">
        <v>155</v>
      </c>
      <c r="B1" s="278"/>
      <c r="F1" s="193"/>
    </row>
    <row r="2" spans="1:8" s="73" customFormat="1" ht="60" customHeight="1">
      <c r="A2" s="275" t="s">
        <v>154</v>
      </c>
      <c r="B2" s="275"/>
      <c r="C2" s="275"/>
      <c r="D2" s="275"/>
      <c r="E2" s="275"/>
      <c r="F2" s="275"/>
      <c r="G2" s="275"/>
      <c r="H2" s="275"/>
    </row>
    <row r="3" spans="1:8" s="73" customFormat="1" ht="39.75" customHeight="1">
      <c r="A3" s="279" t="s">
        <v>166</v>
      </c>
      <c r="B3" s="280"/>
      <c r="C3" s="280"/>
      <c r="D3" s="280"/>
      <c r="E3" s="280"/>
      <c r="F3" s="280"/>
      <c r="G3" s="280"/>
      <c r="H3" s="280"/>
    </row>
    <row r="4" spans="1:8" s="73" customFormat="1" ht="24.75" customHeight="1">
      <c r="A4" s="279" t="s">
        <v>176</v>
      </c>
      <c r="B4" s="280"/>
      <c r="C4" s="280"/>
      <c r="D4" s="280"/>
      <c r="E4" s="280"/>
      <c r="F4" s="280"/>
      <c r="G4" s="280"/>
      <c r="H4" s="280"/>
    </row>
    <row r="5" spans="1:11" s="182" customFormat="1" ht="19.5" customHeight="1">
      <c r="A5" s="187"/>
      <c r="B5" s="187"/>
      <c r="C5" s="187"/>
      <c r="D5" s="187"/>
      <c r="E5" s="187"/>
      <c r="F5" s="194"/>
      <c r="G5" s="183"/>
      <c r="H5" s="183"/>
      <c r="I5" s="200"/>
      <c r="J5" s="200"/>
      <c r="K5" s="200"/>
    </row>
    <row r="6" spans="1:11" ht="39.75" customHeight="1">
      <c r="A6" s="44" t="s">
        <v>0</v>
      </c>
      <c r="B6" s="44" t="s">
        <v>1</v>
      </c>
      <c r="C6" s="44" t="s">
        <v>2</v>
      </c>
      <c r="D6" s="45" t="s">
        <v>3</v>
      </c>
      <c r="E6" s="44" t="s">
        <v>4</v>
      </c>
      <c r="F6" s="44" t="s">
        <v>177</v>
      </c>
      <c r="G6" s="44" t="s">
        <v>5</v>
      </c>
      <c r="H6" s="44" t="s">
        <v>6</v>
      </c>
      <c r="I6" s="274" t="s">
        <v>142</v>
      </c>
      <c r="J6" s="274"/>
      <c r="K6" s="274"/>
    </row>
    <row r="7" spans="1:11" ht="24.75" customHeight="1">
      <c r="A7" s="276" t="s">
        <v>7</v>
      </c>
      <c r="B7" s="277"/>
      <c r="C7" s="44"/>
      <c r="D7" s="45"/>
      <c r="E7" s="44"/>
      <c r="F7" s="48"/>
      <c r="G7" s="44"/>
      <c r="H7" s="31">
        <f>H8+H31+H49+H65</f>
        <v>97137590</v>
      </c>
      <c r="I7" s="201"/>
      <c r="J7" s="282" t="s">
        <v>147</v>
      </c>
      <c r="K7" s="283"/>
    </row>
    <row r="8" spans="1:11" ht="24.75" customHeight="1">
      <c r="A8" s="44" t="s">
        <v>8</v>
      </c>
      <c r="B8" s="46" t="s">
        <v>106</v>
      </c>
      <c r="C8" s="44"/>
      <c r="D8" s="45"/>
      <c r="E8" s="44"/>
      <c r="F8" s="195"/>
      <c r="G8" s="48"/>
      <c r="H8" s="33">
        <f>H9+H23+H24+H26</f>
        <v>43057849</v>
      </c>
      <c r="I8" s="202"/>
      <c r="J8" s="201" t="s">
        <v>126</v>
      </c>
      <c r="K8" s="201" t="s">
        <v>123</v>
      </c>
    </row>
    <row r="9" spans="1:11" ht="24.75" customHeight="1">
      <c r="A9" s="44" t="s">
        <v>9</v>
      </c>
      <c r="B9" s="46" t="s">
        <v>10</v>
      </c>
      <c r="C9" s="44"/>
      <c r="D9" s="45"/>
      <c r="E9" s="44"/>
      <c r="F9" s="195"/>
      <c r="G9" s="48"/>
      <c r="H9" s="33">
        <f>H10+H20</f>
        <v>38064500</v>
      </c>
      <c r="I9" s="203" t="s">
        <v>148</v>
      </c>
      <c r="J9" s="202" t="s">
        <v>143</v>
      </c>
      <c r="K9" s="202" t="s">
        <v>144</v>
      </c>
    </row>
    <row r="10" spans="1:11" ht="24.75" customHeight="1">
      <c r="A10" s="44">
        <v>1</v>
      </c>
      <c r="B10" s="46" t="s">
        <v>11</v>
      </c>
      <c r="C10" s="44"/>
      <c r="D10" s="45"/>
      <c r="E10" s="44"/>
      <c r="F10" s="195"/>
      <c r="G10" s="48"/>
      <c r="H10" s="33">
        <f>SUM(H11:H19)</f>
        <v>24144500</v>
      </c>
      <c r="I10" s="203" t="s">
        <v>149</v>
      </c>
      <c r="J10" s="202" t="s">
        <v>145</v>
      </c>
      <c r="K10" s="202" t="s">
        <v>146</v>
      </c>
    </row>
    <row r="11" spans="1:8" s="235" customFormat="1" ht="24.75" customHeight="1" hidden="1">
      <c r="A11" s="228" t="s">
        <v>12</v>
      </c>
      <c r="B11" s="229" t="s">
        <v>13</v>
      </c>
      <c r="C11" s="230" t="s">
        <v>186</v>
      </c>
      <c r="D11" s="231">
        <v>10000</v>
      </c>
      <c r="E11" s="232">
        <v>343</v>
      </c>
      <c r="F11" s="233">
        <f>ROUND((D11/E11),1)</f>
        <v>29.2</v>
      </c>
      <c r="G11" s="234">
        <v>215000</v>
      </c>
      <c r="H11" s="234"/>
    </row>
    <row r="12" spans="1:8" ht="24.75" customHeight="1">
      <c r="A12" s="49" t="s">
        <v>12</v>
      </c>
      <c r="B12" s="39" t="s">
        <v>14</v>
      </c>
      <c r="C12" s="50" t="s">
        <v>15</v>
      </c>
      <c r="D12" s="51">
        <v>1600</v>
      </c>
      <c r="E12" s="50">
        <v>53</v>
      </c>
      <c r="F12" s="170">
        <f aca="true" t="shared" si="0" ref="F12:F18">ROUND((D12/E12),1)</f>
        <v>30.2</v>
      </c>
      <c r="G12" s="38">
        <v>215000</v>
      </c>
      <c r="H12" s="38">
        <f aca="true" t="shared" si="1" ref="H12:H18">ROUND((F12*G12),0)</f>
        <v>6493000</v>
      </c>
    </row>
    <row r="13" spans="1:8" ht="24.75" customHeight="1">
      <c r="A13" s="49" t="s">
        <v>12</v>
      </c>
      <c r="B13" s="39" t="s">
        <v>16</v>
      </c>
      <c r="C13" s="50" t="s">
        <v>15</v>
      </c>
      <c r="D13" s="51">
        <v>1600</v>
      </c>
      <c r="E13" s="50">
        <v>152</v>
      </c>
      <c r="F13" s="170">
        <f t="shared" si="0"/>
        <v>10.5</v>
      </c>
      <c r="G13" s="38">
        <v>215000</v>
      </c>
      <c r="H13" s="38">
        <f t="shared" si="1"/>
        <v>2257500</v>
      </c>
    </row>
    <row r="14" spans="1:8" ht="24.75" customHeight="1">
      <c r="A14" s="49" t="s">
        <v>12</v>
      </c>
      <c r="B14" s="39" t="s">
        <v>17</v>
      </c>
      <c r="C14" s="50" t="s">
        <v>15</v>
      </c>
      <c r="D14" s="51">
        <v>1600</v>
      </c>
      <c r="E14" s="36">
        <v>99</v>
      </c>
      <c r="F14" s="170">
        <f t="shared" si="0"/>
        <v>16.2</v>
      </c>
      <c r="G14" s="38">
        <v>215000</v>
      </c>
      <c r="H14" s="38">
        <f t="shared" si="1"/>
        <v>3483000</v>
      </c>
    </row>
    <row r="15" spans="1:8" ht="24.75" customHeight="1">
      <c r="A15" s="49" t="s">
        <v>12</v>
      </c>
      <c r="B15" s="39" t="s">
        <v>18</v>
      </c>
      <c r="C15" s="50" t="s">
        <v>19</v>
      </c>
      <c r="D15" s="51">
        <v>1600</v>
      </c>
      <c r="E15" s="50">
        <v>113</v>
      </c>
      <c r="F15" s="170">
        <f t="shared" si="0"/>
        <v>14.2</v>
      </c>
      <c r="G15" s="38">
        <v>215000</v>
      </c>
      <c r="H15" s="38">
        <f t="shared" si="1"/>
        <v>3053000</v>
      </c>
    </row>
    <row r="16" spans="1:8" ht="24.75" customHeight="1">
      <c r="A16" s="49" t="s">
        <v>12</v>
      </c>
      <c r="B16" s="39" t="s">
        <v>181</v>
      </c>
      <c r="C16" s="50" t="s">
        <v>80</v>
      </c>
      <c r="D16" s="51">
        <v>10000</v>
      </c>
      <c r="E16" s="50">
        <v>548</v>
      </c>
      <c r="F16" s="170">
        <f t="shared" si="0"/>
        <v>18.2</v>
      </c>
      <c r="G16" s="38">
        <v>215000</v>
      </c>
      <c r="H16" s="38">
        <f t="shared" si="1"/>
        <v>3913000</v>
      </c>
    </row>
    <row r="17" spans="1:8" ht="24.75" customHeight="1">
      <c r="A17" s="49" t="s">
        <v>12</v>
      </c>
      <c r="B17" s="39" t="s">
        <v>20</v>
      </c>
      <c r="C17" s="50" t="s">
        <v>21</v>
      </c>
      <c r="D17" s="51">
        <v>1600</v>
      </c>
      <c r="E17" s="50">
        <v>141</v>
      </c>
      <c r="F17" s="170">
        <f t="shared" si="0"/>
        <v>11.3</v>
      </c>
      <c r="G17" s="38">
        <v>215000</v>
      </c>
      <c r="H17" s="38">
        <f t="shared" si="1"/>
        <v>2429500</v>
      </c>
    </row>
    <row r="18" spans="1:8" s="188" customFormat="1" ht="24.75" customHeight="1">
      <c r="A18" s="34" t="s">
        <v>12</v>
      </c>
      <c r="B18" s="35" t="s">
        <v>131</v>
      </c>
      <c r="C18" s="36" t="s">
        <v>80</v>
      </c>
      <c r="D18" s="154">
        <v>4000</v>
      </c>
      <c r="E18" s="36">
        <f>E11</f>
        <v>343</v>
      </c>
      <c r="F18" s="170">
        <f t="shared" si="0"/>
        <v>11.7</v>
      </c>
      <c r="G18" s="155">
        <v>215000</v>
      </c>
      <c r="H18" s="155">
        <f t="shared" si="1"/>
        <v>2515500</v>
      </c>
    </row>
    <row r="19" spans="1:8" s="235" customFormat="1" ht="21.75" customHeight="1" hidden="1">
      <c r="A19" s="228" t="s">
        <v>12</v>
      </c>
      <c r="B19" s="229" t="s">
        <v>22</v>
      </c>
      <c r="C19" s="230" t="s">
        <v>23</v>
      </c>
      <c r="D19" s="231">
        <v>1</v>
      </c>
      <c r="E19" s="230">
        <v>7.28</v>
      </c>
      <c r="F19" s="236">
        <v>7.28</v>
      </c>
      <c r="G19" s="234">
        <v>215000</v>
      </c>
      <c r="H19" s="234"/>
    </row>
    <row r="20" spans="1:8" ht="24.75" customHeight="1">
      <c r="A20" s="44">
        <v>2</v>
      </c>
      <c r="B20" s="46" t="s">
        <v>24</v>
      </c>
      <c r="C20" s="44"/>
      <c r="D20" s="45"/>
      <c r="E20" s="44"/>
      <c r="F20" s="196"/>
      <c r="G20" s="48"/>
      <c r="H20" s="33">
        <f>H21+H22</f>
        <v>13920000</v>
      </c>
    </row>
    <row r="21" spans="1:8" ht="24.75" customHeight="1">
      <c r="A21" s="49" t="s">
        <v>12</v>
      </c>
      <c r="B21" s="39" t="s">
        <v>173</v>
      </c>
      <c r="C21" s="50" t="s">
        <v>19</v>
      </c>
      <c r="D21" s="51">
        <v>1600</v>
      </c>
      <c r="E21" s="50"/>
      <c r="F21" s="196"/>
      <c r="G21" s="38">
        <v>7700</v>
      </c>
      <c r="H21" s="38">
        <f>D21*G21</f>
        <v>12320000</v>
      </c>
    </row>
    <row r="22" spans="1:8" ht="24.75" customHeight="1">
      <c r="A22" s="49" t="s">
        <v>12</v>
      </c>
      <c r="B22" s="39" t="s">
        <v>26</v>
      </c>
      <c r="C22" s="50" t="s">
        <v>25</v>
      </c>
      <c r="D22" s="51">
        <v>320</v>
      </c>
      <c r="E22" s="50" t="s">
        <v>27</v>
      </c>
      <c r="F22" s="196"/>
      <c r="G22" s="38">
        <v>5000</v>
      </c>
      <c r="H22" s="38">
        <f>ROUND(D22*G22,0)</f>
        <v>1600000</v>
      </c>
    </row>
    <row r="23" spans="1:8" ht="24.75" customHeight="1">
      <c r="A23" s="54" t="s">
        <v>28</v>
      </c>
      <c r="B23" s="46" t="s">
        <v>129</v>
      </c>
      <c r="C23" s="44"/>
      <c r="D23" s="45"/>
      <c r="E23" s="44"/>
      <c r="F23" s="195"/>
      <c r="G23" s="33"/>
      <c r="H23" s="33">
        <f>ROUND(3%*H9,0)</f>
        <v>1141935</v>
      </c>
    </row>
    <row r="24" spans="1:8" ht="24.75" customHeight="1">
      <c r="A24" s="55" t="s">
        <v>29</v>
      </c>
      <c r="B24" s="56" t="s">
        <v>30</v>
      </c>
      <c r="C24" s="50"/>
      <c r="D24" s="51"/>
      <c r="E24" s="50"/>
      <c r="F24" s="196"/>
      <c r="G24" s="38"/>
      <c r="H24" s="33">
        <f>H25</f>
        <v>1511450</v>
      </c>
    </row>
    <row r="25" spans="1:8" ht="24.75" customHeight="1">
      <c r="A25" s="57"/>
      <c r="B25" s="58" t="s">
        <v>31</v>
      </c>
      <c r="C25" s="57" t="s">
        <v>32</v>
      </c>
      <c r="D25" s="59">
        <v>1</v>
      </c>
      <c r="E25" s="57">
        <v>7.03</v>
      </c>
      <c r="F25" s="169">
        <v>7.03</v>
      </c>
      <c r="G25" s="38">
        <v>215000</v>
      </c>
      <c r="H25" s="38">
        <f>ROUND(G25*F25,0)</f>
        <v>1511450</v>
      </c>
    </row>
    <row r="26" spans="1:8" ht="24.75" customHeight="1">
      <c r="A26" s="55" t="s">
        <v>33</v>
      </c>
      <c r="B26" s="56" t="s">
        <v>34</v>
      </c>
      <c r="C26" s="57"/>
      <c r="D26" s="59"/>
      <c r="E26" s="57"/>
      <c r="F26" s="197"/>
      <c r="G26" s="38"/>
      <c r="H26" s="33">
        <f>SUM(H27:H30)</f>
        <v>2339964</v>
      </c>
    </row>
    <row r="27" spans="1:8" ht="24.75" customHeight="1">
      <c r="A27" s="57">
        <v>1</v>
      </c>
      <c r="B27" s="58" t="s">
        <v>35</v>
      </c>
      <c r="C27" s="57"/>
      <c r="D27" s="59"/>
      <c r="E27" s="57"/>
      <c r="F27" s="197"/>
      <c r="G27" s="38"/>
      <c r="H27" s="38">
        <f>ROUND(0.121%*(H9+H32+H50+H66),0)</f>
        <v>106314</v>
      </c>
    </row>
    <row r="28" spans="1:8" ht="24.75" customHeight="1">
      <c r="A28" s="57">
        <v>2</v>
      </c>
      <c r="B28" s="58" t="s">
        <v>36</v>
      </c>
      <c r="C28" s="57"/>
      <c r="D28" s="59"/>
      <c r="E28" s="57"/>
      <c r="F28" s="197"/>
      <c r="G28" s="38"/>
      <c r="H28" s="38">
        <f>ROUND(0.117%*(H9+H32+H50+H66),0)</f>
        <v>102799</v>
      </c>
    </row>
    <row r="29" spans="1:8" ht="34.5" customHeight="1">
      <c r="A29" s="149">
        <v>3</v>
      </c>
      <c r="B29" s="150" t="s">
        <v>121</v>
      </c>
      <c r="C29" s="57"/>
      <c r="D29" s="59"/>
      <c r="E29" s="57"/>
      <c r="F29" s="197"/>
      <c r="G29" s="38"/>
      <c r="H29" s="38">
        <f>ROUND(2.598%*H9,0)</f>
        <v>988916</v>
      </c>
    </row>
    <row r="30" spans="1:8" ht="34.5" customHeight="1">
      <c r="A30" s="149">
        <v>4</v>
      </c>
      <c r="B30" s="150" t="s">
        <v>37</v>
      </c>
      <c r="C30" s="50"/>
      <c r="D30" s="51"/>
      <c r="E30" s="50"/>
      <c r="F30" s="196"/>
      <c r="G30" s="38"/>
      <c r="H30" s="38">
        <f>ROUND(3%*H9,0)</f>
        <v>1141935</v>
      </c>
    </row>
    <row r="31" spans="1:8" ht="24.75" customHeight="1">
      <c r="A31" s="44" t="s">
        <v>38</v>
      </c>
      <c r="B31" s="46" t="s">
        <v>107</v>
      </c>
      <c r="C31" s="50"/>
      <c r="D31" s="51"/>
      <c r="E31" s="184"/>
      <c r="F31" s="196"/>
      <c r="G31" s="60"/>
      <c r="H31" s="33">
        <f>H32+H45+H46</f>
        <v>25990977</v>
      </c>
    </row>
    <row r="32" spans="1:8" ht="24.75" customHeight="1">
      <c r="A32" s="44" t="s">
        <v>9</v>
      </c>
      <c r="B32" s="46" t="s">
        <v>10</v>
      </c>
      <c r="C32" s="50"/>
      <c r="D32" s="51"/>
      <c r="E32" s="184"/>
      <c r="F32" s="196"/>
      <c r="G32" s="60"/>
      <c r="H32" s="33">
        <f>H33+H42</f>
        <v>23933200</v>
      </c>
    </row>
    <row r="33" spans="1:8" ht="24.75" customHeight="1">
      <c r="A33" s="44">
        <v>1</v>
      </c>
      <c r="B33" s="46" t="s">
        <v>11</v>
      </c>
      <c r="C33" s="44"/>
      <c r="D33" s="45"/>
      <c r="E33" s="44"/>
      <c r="F33" s="195"/>
      <c r="G33" s="48"/>
      <c r="H33" s="33">
        <f>SUM(H34:H41)</f>
        <v>20485200</v>
      </c>
    </row>
    <row r="34" spans="1:8" ht="24.75" customHeight="1">
      <c r="A34" s="49" t="s">
        <v>12</v>
      </c>
      <c r="B34" s="39" t="s">
        <v>39</v>
      </c>
      <c r="C34" s="50" t="s">
        <v>80</v>
      </c>
      <c r="D34" s="51">
        <v>10000</v>
      </c>
      <c r="E34" s="50">
        <f>E16</f>
        <v>548</v>
      </c>
      <c r="F34" s="170">
        <f>ROUND((D34/E34),1)</f>
        <v>18.2</v>
      </c>
      <c r="G34" s="61">
        <v>215000</v>
      </c>
      <c r="H34" s="38">
        <f>ROUND((F34*G34),0)</f>
        <v>3913000</v>
      </c>
    </row>
    <row r="35" spans="1:8" ht="24.75" customHeight="1">
      <c r="A35" s="49" t="s">
        <v>12</v>
      </c>
      <c r="B35" s="39" t="s">
        <v>40</v>
      </c>
      <c r="C35" s="50" t="s">
        <v>21</v>
      </c>
      <c r="D35" s="51">
        <v>1600</v>
      </c>
      <c r="E35" s="36">
        <v>141</v>
      </c>
      <c r="F35" s="170">
        <f aca="true" t="shared" si="2" ref="F35:F40">ROUND((D35/E35),1)</f>
        <v>11.3</v>
      </c>
      <c r="G35" s="61">
        <v>215000</v>
      </c>
      <c r="H35" s="38">
        <f aca="true" t="shared" si="3" ref="H35:H41">ROUND((F35*G35),0)</f>
        <v>2429500</v>
      </c>
    </row>
    <row r="36" spans="1:8" ht="24.75" customHeight="1">
      <c r="A36" s="49" t="s">
        <v>12</v>
      </c>
      <c r="B36" s="39" t="s">
        <v>41</v>
      </c>
      <c r="C36" s="50" t="s">
        <v>15</v>
      </c>
      <c r="D36" s="51">
        <v>1600</v>
      </c>
      <c r="E36" s="36">
        <f>E14</f>
        <v>99</v>
      </c>
      <c r="F36" s="170">
        <f t="shared" si="2"/>
        <v>16.2</v>
      </c>
      <c r="G36" s="61">
        <v>215000</v>
      </c>
      <c r="H36" s="38">
        <f t="shared" si="3"/>
        <v>3483000</v>
      </c>
    </row>
    <row r="37" spans="1:8" ht="24.75" customHeight="1">
      <c r="A37" s="49" t="s">
        <v>12</v>
      </c>
      <c r="B37" s="39" t="s">
        <v>42</v>
      </c>
      <c r="C37" s="50" t="s">
        <v>19</v>
      </c>
      <c r="D37" s="51">
        <v>240</v>
      </c>
      <c r="E37" s="36">
        <v>81</v>
      </c>
      <c r="F37" s="198">
        <f t="shared" si="2"/>
        <v>3</v>
      </c>
      <c r="G37" s="61">
        <v>215000</v>
      </c>
      <c r="H37" s="38">
        <f t="shared" si="3"/>
        <v>645000</v>
      </c>
    </row>
    <row r="38" spans="1:8" ht="24.75" customHeight="1">
      <c r="A38" s="49" t="s">
        <v>12</v>
      </c>
      <c r="B38" s="39" t="s">
        <v>43</v>
      </c>
      <c r="C38" s="50" t="s">
        <v>44</v>
      </c>
      <c r="D38" s="51">
        <v>10000</v>
      </c>
      <c r="E38" s="36">
        <v>716</v>
      </c>
      <c r="F38" s="198">
        <f t="shared" si="2"/>
        <v>14</v>
      </c>
      <c r="G38" s="61">
        <v>215000</v>
      </c>
      <c r="H38" s="38">
        <f t="shared" si="3"/>
        <v>3010000</v>
      </c>
    </row>
    <row r="39" spans="1:8" ht="24.75" customHeight="1">
      <c r="A39" s="49" t="s">
        <v>12</v>
      </c>
      <c r="B39" s="39" t="s">
        <v>45</v>
      </c>
      <c r="C39" s="50" t="s">
        <v>21</v>
      </c>
      <c r="D39" s="51">
        <v>1600</v>
      </c>
      <c r="E39" s="36">
        <f>E35</f>
        <v>141</v>
      </c>
      <c r="F39" s="170">
        <f t="shared" si="2"/>
        <v>11.3</v>
      </c>
      <c r="G39" s="61">
        <v>215000</v>
      </c>
      <c r="H39" s="38">
        <f t="shared" si="3"/>
        <v>2429500</v>
      </c>
    </row>
    <row r="40" spans="1:8" ht="24.75" customHeight="1">
      <c r="A40" s="49" t="s">
        <v>12</v>
      </c>
      <c r="B40" s="39" t="s">
        <v>46</v>
      </c>
      <c r="C40" s="50" t="s">
        <v>80</v>
      </c>
      <c r="D40" s="51">
        <v>10000</v>
      </c>
      <c r="E40" s="36">
        <f>E38</f>
        <v>716</v>
      </c>
      <c r="F40" s="198">
        <f t="shared" si="2"/>
        <v>14</v>
      </c>
      <c r="G40" s="61">
        <v>215000</v>
      </c>
      <c r="H40" s="38">
        <f t="shared" si="3"/>
        <v>3010000</v>
      </c>
    </row>
    <row r="41" spans="1:8" ht="24.75" customHeight="1">
      <c r="A41" s="49" t="s">
        <v>12</v>
      </c>
      <c r="B41" s="39" t="s">
        <v>22</v>
      </c>
      <c r="C41" s="50" t="s">
        <v>23</v>
      </c>
      <c r="D41" s="51">
        <v>1</v>
      </c>
      <c r="E41" s="36">
        <v>7.28</v>
      </c>
      <c r="F41" s="52">
        <v>7.28</v>
      </c>
      <c r="G41" s="61">
        <v>215000</v>
      </c>
      <c r="H41" s="38">
        <f t="shared" si="3"/>
        <v>1565200</v>
      </c>
    </row>
    <row r="42" spans="1:8" ht="24.75" customHeight="1">
      <c r="A42" s="44">
        <v>2</v>
      </c>
      <c r="B42" s="46" t="s">
        <v>24</v>
      </c>
      <c r="C42" s="44"/>
      <c r="D42" s="45"/>
      <c r="E42" s="44"/>
      <c r="F42" s="196"/>
      <c r="G42" s="48"/>
      <c r="H42" s="33">
        <f>H43+H44</f>
        <v>3448000</v>
      </c>
    </row>
    <row r="43" spans="1:8" ht="24.75" customHeight="1">
      <c r="A43" s="49" t="s">
        <v>12</v>
      </c>
      <c r="B43" s="153" t="s">
        <v>174</v>
      </c>
      <c r="C43" s="50" t="s">
        <v>19</v>
      </c>
      <c r="D43" s="51">
        <f>D21*15%</f>
        <v>240</v>
      </c>
      <c r="E43" s="50"/>
      <c r="F43" s="196"/>
      <c r="G43" s="38">
        <f>G21</f>
        <v>7700</v>
      </c>
      <c r="H43" s="38">
        <f>D43*G43</f>
        <v>1848000</v>
      </c>
    </row>
    <row r="44" spans="1:8" ht="24.75" customHeight="1">
      <c r="A44" s="49" t="s">
        <v>12</v>
      </c>
      <c r="B44" s="39" t="s">
        <v>47</v>
      </c>
      <c r="C44" s="50" t="s">
        <v>25</v>
      </c>
      <c r="D44" s="51">
        <v>320</v>
      </c>
      <c r="E44" s="50" t="s">
        <v>27</v>
      </c>
      <c r="F44" s="196"/>
      <c r="G44" s="38">
        <f>$G$22</f>
        <v>5000</v>
      </c>
      <c r="H44" s="38">
        <f>ROUND(D44*G44,0)</f>
        <v>1600000</v>
      </c>
    </row>
    <row r="45" spans="1:8" ht="24.75" customHeight="1">
      <c r="A45" s="55" t="s">
        <v>28</v>
      </c>
      <c r="B45" s="56" t="s">
        <v>129</v>
      </c>
      <c r="C45" s="50"/>
      <c r="D45" s="51"/>
      <c r="E45" s="50"/>
      <c r="F45" s="196"/>
      <c r="G45" s="38"/>
      <c r="H45" s="33">
        <f>ROUND(3%*H32,0)</f>
        <v>717996</v>
      </c>
    </row>
    <row r="46" spans="1:8" ht="24.75" customHeight="1">
      <c r="A46" s="55" t="s">
        <v>29</v>
      </c>
      <c r="B46" s="56" t="s">
        <v>34</v>
      </c>
      <c r="C46" s="50"/>
      <c r="D46" s="51"/>
      <c r="E46" s="50"/>
      <c r="F46" s="196"/>
      <c r="G46" s="38"/>
      <c r="H46" s="33">
        <f>H47+H48</f>
        <v>1339781</v>
      </c>
    </row>
    <row r="47" spans="1:8" ht="34.5" customHeight="1">
      <c r="A47" s="149">
        <v>1</v>
      </c>
      <c r="B47" s="150" t="s">
        <v>121</v>
      </c>
      <c r="C47" s="50"/>
      <c r="D47" s="51"/>
      <c r="E47" s="50"/>
      <c r="F47" s="196"/>
      <c r="G47" s="38"/>
      <c r="H47" s="38">
        <f>ROUND(2.598%*H32,0)</f>
        <v>621785</v>
      </c>
    </row>
    <row r="48" spans="1:8" ht="34.5" customHeight="1">
      <c r="A48" s="149">
        <v>2</v>
      </c>
      <c r="B48" s="150" t="s">
        <v>37</v>
      </c>
      <c r="C48" s="50"/>
      <c r="D48" s="51"/>
      <c r="E48" s="50"/>
      <c r="F48" s="196"/>
      <c r="G48" s="38"/>
      <c r="H48" s="38">
        <f>ROUND(3%*H32,0)</f>
        <v>717996</v>
      </c>
    </row>
    <row r="49" spans="1:8" ht="24.75" customHeight="1">
      <c r="A49" s="44" t="s">
        <v>48</v>
      </c>
      <c r="B49" s="46" t="s">
        <v>108</v>
      </c>
      <c r="C49" s="44"/>
      <c r="D49" s="45"/>
      <c r="E49" s="62"/>
      <c r="F49" s="195"/>
      <c r="G49" s="48"/>
      <c r="H49" s="33">
        <f>H50+H61+H62</f>
        <v>22956748</v>
      </c>
    </row>
    <row r="50" spans="1:8" ht="24.75" customHeight="1">
      <c r="A50" s="44" t="s">
        <v>9</v>
      </c>
      <c r="B50" s="46" t="s">
        <v>10</v>
      </c>
      <c r="C50" s="44"/>
      <c r="D50" s="45"/>
      <c r="E50" s="62"/>
      <c r="F50" s="195"/>
      <c r="G50" s="48"/>
      <c r="H50" s="33">
        <f>H51+H59</f>
        <v>21139200</v>
      </c>
    </row>
    <row r="51" spans="1:8" ht="24.75" customHeight="1">
      <c r="A51" s="44">
        <v>1</v>
      </c>
      <c r="B51" s="46" t="s">
        <v>11</v>
      </c>
      <c r="C51" s="44"/>
      <c r="D51" s="45"/>
      <c r="E51" s="62"/>
      <c r="F51" s="195"/>
      <c r="G51" s="48"/>
      <c r="H51" s="33">
        <f>SUM(H52:H58)</f>
        <v>19539200</v>
      </c>
    </row>
    <row r="52" spans="1:8" ht="24.75" customHeight="1">
      <c r="A52" s="49" t="s">
        <v>12</v>
      </c>
      <c r="B52" s="39" t="s">
        <v>39</v>
      </c>
      <c r="C52" s="50" t="s">
        <v>80</v>
      </c>
      <c r="D52" s="51">
        <v>10000</v>
      </c>
      <c r="E52" s="50">
        <v>650</v>
      </c>
      <c r="F52" s="170">
        <f aca="true" t="shared" si="4" ref="F52:F57">ROUND((D52/E52),1)</f>
        <v>15.4</v>
      </c>
      <c r="G52" s="61">
        <v>215000</v>
      </c>
      <c r="H52" s="38">
        <f aca="true" t="shared" si="5" ref="H52:H57">ROUND((F52*G52),0)</f>
        <v>3311000</v>
      </c>
    </row>
    <row r="53" spans="1:8" ht="24.75" customHeight="1">
      <c r="A53" s="49" t="s">
        <v>12</v>
      </c>
      <c r="B53" s="39" t="s">
        <v>40</v>
      </c>
      <c r="C53" s="50" t="s">
        <v>21</v>
      </c>
      <c r="D53" s="51">
        <v>1600</v>
      </c>
      <c r="E53" s="50">
        <v>141</v>
      </c>
      <c r="F53" s="170">
        <f t="shared" si="4"/>
        <v>11.3</v>
      </c>
      <c r="G53" s="61">
        <v>215000</v>
      </c>
      <c r="H53" s="38">
        <f t="shared" si="5"/>
        <v>2429500</v>
      </c>
    </row>
    <row r="54" spans="1:8" ht="24.75" customHeight="1">
      <c r="A54" s="49" t="s">
        <v>12</v>
      </c>
      <c r="B54" s="39" t="s">
        <v>41</v>
      </c>
      <c r="C54" s="50" t="s">
        <v>15</v>
      </c>
      <c r="D54" s="51">
        <v>1600</v>
      </c>
      <c r="E54" s="50">
        <f>E36</f>
        <v>99</v>
      </c>
      <c r="F54" s="170">
        <f t="shared" si="4"/>
        <v>16.2</v>
      </c>
      <c r="G54" s="61">
        <v>215000</v>
      </c>
      <c r="H54" s="38">
        <f>ROUND((F54*G54),0)</f>
        <v>3483000</v>
      </c>
    </row>
    <row r="55" spans="1:8" ht="24.75" customHeight="1">
      <c r="A55" s="49" t="s">
        <v>12</v>
      </c>
      <c r="B55" s="39" t="s">
        <v>43</v>
      </c>
      <c r="C55" s="50" t="s">
        <v>80</v>
      </c>
      <c r="D55" s="51">
        <v>10000</v>
      </c>
      <c r="E55" s="50">
        <v>679</v>
      </c>
      <c r="F55" s="170">
        <f t="shared" si="4"/>
        <v>14.7</v>
      </c>
      <c r="G55" s="61">
        <v>215000</v>
      </c>
      <c r="H55" s="38">
        <f t="shared" si="5"/>
        <v>3160500</v>
      </c>
    </row>
    <row r="56" spans="1:8" ht="24.75" customHeight="1">
      <c r="A56" s="49" t="s">
        <v>12</v>
      </c>
      <c r="B56" s="39" t="s">
        <v>45</v>
      </c>
      <c r="C56" s="50" t="s">
        <v>21</v>
      </c>
      <c r="D56" s="51">
        <v>1600</v>
      </c>
      <c r="E56" s="50">
        <f>E53</f>
        <v>141</v>
      </c>
      <c r="F56" s="170">
        <f t="shared" si="4"/>
        <v>11.3</v>
      </c>
      <c r="G56" s="61">
        <v>215000</v>
      </c>
      <c r="H56" s="38">
        <f t="shared" si="5"/>
        <v>2429500</v>
      </c>
    </row>
    <row r="57" spans="1:8" ht="24.75" customHeight="1">
      <c r="A57" s="49" t="s">
        <v>12</v>
      </c>
      <c r="B57" s="39" t="s">
        <v>46</v>
      </c>
      <c r="C57" s="50" t="s">
        <v>80</v>
      </c>
      <c r="D57" s="51">
        <v>10000</v>
      </c>
      <c r="E57" s="50">
        <f>E55</f>
        <v>679</v>
      </c>
      <c r="F57" s="170">
        <f t="shared" si="4"/>
        <v>14.7</v>
      </c>
      <c r="G57" s="61">
        <v>215000</v>
      </c>
      <c r="H57" s="38">
        <f t="shared" si="5"/>
        <v>3160500</v>
      </c>
    </row>
    <row r="58" spans="1:8" ht="24.75" customHeight="1">
      <c r="A58" s="49" t="s">
        <v>12</v>
      </c>
      <c r="B58" s="39" t="s">
        <v>22</v>
      </c>
      <c r="C58" s="50" t="s">
        <v>23</v>
      </c>
      <c r="D58" s="51">
        <v>1</v>
      </c>
      <c r="E58" s="50">
        <v>7.28</v>
      </c>
      <c r="F58" s="168">
        <v>7.28</v>
      </c>
      <c r="G58" s="61">
        <v>215000</v>
      </c>
      <c r="H58" s="38">
        <f>ROUND((F58*G58),0)</f>
        <v>1565200</v>
      </c>
    </row>
    <row r="59" spans="1:8" ht="24.75" customHeight="1">
      <c r="A59" s="44">
        <v>2</v>
      </c>
      <c r="B59" s="46" t="s">
        <v>24</v>
      </c>
      <c r="C59" s="44"/>
      <c r="D59" s="45"/>
      <c r="E59" s="62"/>
      <c r="F59" s="195"/>
      <c r="G59" s="48"/>
      <c r="H59" s="33">
        <f>H60</f>
        <v>1600000</v>
      </c>
    </row>
    <row r="60" spans="1:8" ht="24.75" customHeight="1">
      <c r="A60" s="49" t="s">
        <v>12</v>
      </c>
      <c r="B60" s="39" t="s">
        <v>47</v>
      </c>
      <c r="C60" s="50" t="s">
        <v>25</v>
      </c>
      <c r="D60" s="51">
        <v>320</v>
      </c>
      <c r="E60" s="50" t="s">
        <v>27</v>
      </c>
      <c r="F60" s="196"/>
      <c r="G60" s="38">
        <f>$G$22</f>
        <v>5000</v>
      </c>
      <c r="H60" s="38">
        <f>ROUND(D60*G60,0)</f>
        <v>1600000</v>
      </c>
    </row>
    <row r="61" spans="1:8" ht="24.75" customHeight="1">
      <c r="A61" s="55" t="s">
        <v>28</v>
      </c>
      <c r="B61" s="56" t="s">
        <v>129</v>
      </c>
      <c r="C61" s="50"/>
      <c r="D61" s="51"/>
      <c r="E61" s="50"/>
      <c r="F61" s="196"/>
      <c r="G61" s="38"/>
      <c r="H61" s="33">
        <f>ROUND(3%*H50,0)</f>
        <v>634176</v>
      </c>
    </row>
    <row r="62" spans="1:8" ht="24.75" customHeight="1">
      <c r="A62" s="55" t="s">
        <v>29</v>
      </c>
      <c r="B62" s="56" t="s">
        <v>34</v>
      </c>
      <c r="C62" s="50"/>
      <c r="D62" s="51"/>
      <c r="E62" s="50"/>
      <c r="F62" s="196"/>
      <c r="G62" s="38"/>
      <c r="H62" s="33">
        <f>H63+H64</f>
        <v>1183372</v>
      </c>
    </row>
    <row r="63" spans="1:8" ht="34.5" customHeight="1">
      <c r="A63" s="149">
        <v>1</v>
      </c>
      <c r="B63" s="150" t="s">
        <v>121</v>
      </c>
      <c r="C63" s="50"/>
      <c r="D63" s="51"/>
      <c r="E63" s="50"/>
      <c r="F63" s="196"/>
      <c r="G63" s="38"/>
      <c r="H63" s="38">
        <f>ROUND(2.598%*H50,0)</f>
        <v>549196</v>
      </c>
    </row>
    <row r="64" spans="1:8" ht="34.5" customHeight="1">
      <c r="A64" s="149">
        <v>2</v>
      </c>
      <c r="B64" s="150" t="s">
        <v>37</v>
      </c>
      <c r="C64" s="50"/>
      <c r="D64" s="51"/>
      <c r="E64" s="50"/>
      <c r="F64" s="196"/>
      <c r="G64" s="38"/>
      <c r="H64" s="38">
        <f>ROUND(3%*H50,0)</f>
        <v>634176</v>
      </c>
    </row>
    <row r="65" spans="1:8" ht="24.75" customHeight="1">
      <c r="A65" s="44" t="s">
        <v>49</v>
      </c>
      <c r="B65" s="46" t="s">
        <v>109</v>
      </c>
      <c r="C65" s="44"/>
      <c r="D65" s="45"/>
      <c r="E65" s="62"/>
      <c r="F65" s="195"/>
      <c r="G65" s="48"/>
      <c r="H65" s="33">
        <f>H66+H70+H71</f>
        <v>5132016</v>
      </c>
    </row>
    <row r="66" spans="1:8" ht="24.75" customHeight="1">
      <c r="A66" s="44" t="s">
        <v>9</v>
      </c>
      <c r="B66" s="46" t="s">
        <v>10</v>
      </c>
      <c r="C66" s="44"/>
      <c r="D66" s="45"/>
      <c r="E66" s="62"/>
      <c r="F66" s="195"/>
      <c r="G66" s="48"/>
      <c r="H66" s="33">
        <f>H67</f>
        <v>4725700</v>
      </c>
    </row>
    <row r="67" spans="1:8" ht="24.75" customHeight="1">
      <c r="A67" s="44"/>
      <c r="B67" s="46" t="s">
        <v>11</v>
      </c>
      <c r="C67" s="44"/>
      <c r="D67" s="45"/>
      <c r="E67" s="62"/>
      <c r="F67" s="195"/>
      <c r="G67" s="48"/>
      <c r="H67" s="33">
        <f>SUM(H68:H69)</f>
        <v>4725700</v>
      </c>
    </row>
    <row r="68" spans="1:8" ht="24.75" customHeight="1">
      <c r="A68" s="49" t="s">
        <v>12</v>
      </c>
      <c r="B68" s="39" t="s">
        <v>110</v>
      </c>
      <c r="C68" s="50" t="s">
        <v>80</v>
      </c>
      <c r="D68" s="51">
        <v>10000</v>
      </c>
      <c r="E68" s="50">
        <f>E57</f>
        <v>679</v>
      </c>
      <c r="F68" s="170">
        <f>ROUND((D68/E68),1)</f>
        <v>14.7</v>
      </c>
      <c r="G68" s="61">
        <v>215000</v>
      </c>
      <c r="H68" s="38">
        <f>ROUND((F68*G68),0)</f>
        <v>3160500</v>
      </c>
    </row>
    <row r="69" spans="1:8" ht="24.75" customHeight="1">
      <c r="A69" s="49" t="s">
        <v>12</v>
      </c>
      <c r="B69" s="39" t="s">
        <v>22</v>
      </c>
      <c r="C69" s="50" t="s">
        <v>23</v>
      </c>
      <c r="D69" s="51">
        <v>1</v>
      </c>
      <c r="E69" s="50">
        <v>7.28</v>
      </c>
      <c r="F69" s="168">
        <v>7.28</v>
      </c>
      <c r="G69" s="61">
        <v>215000</v>
      </c>
      <c r="H69" s="38">
        <f>ROUND((F69*G69),0)</f>
        <v>1565200</v>
      </c>
    </row>
    <row r="70" spans="1:8" ht="24.75" customHeight="1">
      <c r="A70" s="55" t="s">
        <v>28</v>
      </c>
      <c r="B70" s="56" t="s">
        <v>128</v>
      </c>
      <c r="C70" s="63"/>
      <c r="D70" s="64"/>
      <c r="E70" s="63"/>
      <c r="F70" s="65"/>
      <c r="G70" s="65"/>
      <c r="H70" s="41">
        <f>ROUND(3%*H66,0)</f>
        <v>141771</v>
      </c>
    </row>
    <row r="71" spans="1:8" ht="24.75" customHeight="1">
      <c r="A71" s="55" t="s">
        <v>29</v>
      </c>
      <c r="B71" s="56" t="s">
        <v>34</v>
      </c>
      <c r="C71" s="151"/>
      <c r="D71" s="151"/>
      <c r="E71" s="151"/>
      <c r="F71" s="65"/>
      <c r="G71" s="65"/>
      <c r="H71" s="41">
        <f>H72+H73</f>
        <v>264545</v>
      </c>
    </row>
    <row r="72" spans="1:8" ht="34.5" customHeight="1">
      <c r="A72" s="149">
        <v>1</v>
      </c>
      <c r="B72" s="150" t="s">
        <v>121</v>
      </c>
      <c r="C72" s="63"/>
      <c r="D72" s="64"/>
      <c r="E72" s="63"/>
      <c r="F72" s="65"/>
      <c r="G72" s="65"/>
      <c r="H72" s="152">
        <f>ROUND(2.598%*H66,0)</f>
        <v>122774</v>
      </c>
    </row>
    <row r="73" spans="1:8" ht="34.5" customHeight="1">
      <c r="A73" s="149">
        <v>2</v>
      </c>
      <c r="B73" s="150" t="s">
        <v>37</v>
      </c>
      <c r="C73" s="63"/>
      <c r="D73" s="64"/>
      <c r="E73" s="63"/>
      <c r="F73" s="65"/>
      <c r="G73" s="65"/>
      <c r="H73" s="152">
        <f>ROUND(3%*H66,0)</f>
        <v>141771</v>
      </c>
    </row>
    <row r="74" spans="1:5" ht="25.5" customHeight="1">
      <c r="A74" s="281"/>
      <c r="B74" s="281"/>
      <c r="C74" s="281"/>
      <c r="D74" s="281"/>
      <c r="E74" s="281"/>
    </row>
  </sheetData>
  <sheetProtection/>
  <mergeCells count="8">
    <mergeCell ref="I6:K6"/>
    <mergeCell ref="A2:H2"/>
    <mergeCell ref="A7:B7"/>
    <mergeCell ref="A1:B1"/>
    <mergeCell ref="A4:H4"/>
    <mergeCell ref="A74:E74"/>
    <mergeCell ref="A3:H3"/>
    <mergeCell ref="J7:K7"/>
  </mergeCells>
  <printOptions/>
  <pageMargins left="0.3937007874015748" right="0.31496062992125984" top="0.56" bottom="0.3937007874015748" header="0.56" footer="0.3937007874015748"/>
  <pageSetup horizontalDpi="600" verticalDpi="600" orientation="portrait" paperSize="9" scale="93" r:id="rId1"/>
  <ignoredErrors>
    <ignoredError sqref="H28" evalError="1"/>
  </ignoredErrors>
</worksheet>
</file>

<file path=xl/worksheets/sheet4.xml><?xml version="1.0" encoding="utf-8"?>
<worksheet xmlns="http://schemas.openxmlformats.org/spreadsheetml/2006/main" xmlns:r="http://schemas.openxmlformats.org/officeDocument/2006/relationships">
  <sheetPr>
    <tabColor rgb="FFFFC000"/>
  </sheetPr>
  <dimension ref="A1:H73"/>
  <sheetViews>
    <sheetView zoomScalePageLayoutView="0" workbookViewId="0" topLeftCell="A1">
      <selection activeCell="F8" sqref="F8"/>
    </sheetView>
  </sheetViews>
  <sheetFormatPr defaultColWidth="9.140625" defaultRowHeight="15"/>
  <cols>
    <col min="1" max="1" width="5.7109375" style="42" customWidth="1"/>
    <col min="2" max="2" width="39.7109375" style="42" customWidth="1"/>
    <col min="3" max="3" width="8.28125" style="42" customWidth="1"/>
    <col min="4" max="4" width="8.7109375" style="42" customWidth="1"/>
    <col min="5" max="5" width="9.7109375" style="42" customWidth="1"/>
    <col min="6" max="6" width="7.7109375" style="42" customWidth="1"/>
    <col min="7" max="7" width="9.7109375" style="42" customWidth="1"/>
    <col min="8" max="8" width="13.8515625" style="42" customWidth="1"/>
    <col min="9" max="9" width="10.28125" style="42" customWidth="1"/>
    <col min="10" max="16384" width="9.140625" style="42" customWidth="1"/>
  </cols>
  <sheetData>
    <row r="1" spans="1:2" s="186" customFormat="1" ht="19.5" customHeight="1">
      <c r="A1" s="278" t="s">
        <v>156</v>
      </c>
      <c r="B1" s="278"/>
    </row>
    <row r="2" spans="1:8" ht="60" customHeight="1">
      <c r="A2" s="275" t="s">
        <v>154</v>
      </c>
      <c r="B2" s="275"/>
      <c r="C2" s="275"/>
      <c r="D2" s="275"/>
      <c r="E2" s="275"/>
      <c r="F2" s="275"/>
      <c r="G2" s="275"/>
      <c r="H2" s="275"/>
    </row>
    <row r="3" spans="1:8" ht="81.75" customHeight="1">
      <c r="A3" s="279" t="s">
        <v>178</v>
      </c>
      <c r="B3" s="280"/>
      <c r="C3" s="280"/>
      <c r="D3" s="280"/>
      <c r="E3" s="280"/>
      <c r="F3" s="280"/>
      <c r="G3" s="280"/>
      <c r="H3" s="280"/>
    </row>
    <row r="4" spans="1:8" s="188" customFormat="1" ht="24.75" customHeight="1">
      <c r="A4" s="284" t="s">
        <v>185</v>
      </c>
      <c r="B4" s="285"/>
      <c r="C4" s="285"/>
      <c r="D4" s="285"/>
      <c r="E4" s="285"/>
      <c r="F4" s="285"/>
      <c r="G4" s="285"/>
      <c r="H4" s="285"/>
    </row>
    <row r="5" spans="1:8" ht="19.5" customHeight="1">
      <c r="A5" s="185"/>
      <c r="B5" s="43"/>
      <c r="C5" s="43"/>
      <c r="D5" s="43"/>
      <c r="E5" s="43"/>
      <c r="F5" s="43"/>
      <c r="G5" s="43"/>
      <c r="H5" s="43"/>
    </row>
    <row r="6" spans="1:8" ht="34.5" customHeight="1">
      <c r="A6" s="44" t="s">
        <v>0</v>
      </c>
      <c r="B6" s="44" t="s">
        <v>1</v>
      </c>
      <c r="C6" s="44" t="s">
        <v>2</v>
      </c>
      <c r="D6" s="45" t="s">
        <v>3</v>
      </c>
      <c r="E6" s="44" t="s">
        <v>4</v>
      </c>
      <c r="F6" s="44" t="s">
        <v>177</v>
      </c>
      <c r="G6" s="44" t="s">
        <v>5</v>
      </c>
      <c r="H6" s="44" t="s">
        <v>6</v>
      </c>
    </row>
    <row r="7" spans="1:8" ht="24.75" customHeight="1">
      <c r="A7" s="276" t="s">
        <v>7</v>
      </c>
      <c r="B7" s="277"/>
      <c r="C7" s="44"/>
      <c r="D7" s="45"/>
      <c r="E7" s="44"/>
      <c r="F7" s="44"/>
      <c r="G7" s="44"/>
      <c r="H7" s="31">
        <f>H8+H31+H49+H65</f>
        <v>97166104</v>
      </c>
    </row>
    <row r="8" spans="1:8" ht="24.75" customHeight="1">
      <c r="A8" s="44" t="s">
        <v>8</v>
      </c>
      <c r="B8" s="46" t="s">
        <v>106</v>
      </c>
      <c r="C8" s="44"/>
      <c r="D8" s="45"/>
      <c r="E8" s="44"/>
      <c r="F8" s="47"/>
      <c r="G8" s="48"/>
      <c r="H8" s="33">
        <f>H9+H23+H24+H26</f>
        <v>42950073</v>
      </c>
    </row>
    <row r="9" spans="1:8" ht="24.75" customHeight="1">
      <c r="A9" s="44" t="s">
        <v>9</v>
      </c>
      <c r="B9" s="46" t="s">
        <v>10</v>
      </c>
      <c r="C9" s="44"/>
      <c r="D9" s="45"/>
      <c r="E9" s="44"/>
      <c r="F9" s="47"/>
      <c r="G9" s="48"/>
      <c r="H9" s="33">
        <f>H10+H20</f>
        <v>37965200</v>
      </c>
    </row>
    <row r="10" spans="1:8" ht="24.75" customHeight="1">
      <c r="A10" s="44">
        <v>1</v>
      </c>
      <c r="B10" s="46" t="s">
        <v>11</v>
      </c>
      <c r="C10" s="44"/>
      <c r="D10" s="45"/>
      <c r="E10" s="44"/>
      <c r="F10" s="47"/>
      <c r="G10" s="48"/>
      <c r="H10" s="33">
        <f>SUM(H11:H19)</f>
        <v>32525200</v>
      </c>
    </row>
    <row r="11" spans="1:8" ht="24.75" customHeight="1">
      <c r="A11" s="49" t="s">
        <v>12</v>
      </c>
      <c r="B11" s="39" t="s">
        <v>13</v>
      </c>
      <c r="C11" s="50" t="s">
        <v>80</v>
      </c>
      <c r="D11" s="51">
        <v>10000</v>
      </c>
      <c r="E11" s="36">
        <v>323</v>
      </c>
      <c r="F11" s="204">
        <f>ROUND((D11/E11),1)</f>
        <v>31</v>
      </c>
      <c r="G11" s="38">
        <v>215000</v>
      </c>
      <c r="H11" s="38">
        <f>ROUND((F11*G11),0)</f>
        <v>6665000</v>
      </c>
    </row>
    <row r="12" spans="1:8" ht="24.75" customHeight="1">
      <c r="A12" s="49" t="s">
        <v>12</v>
      </c>
      <c r="B12" s="39" t="s">
        <v>14</v>
      </c>
      <c r="C12" s="50" t="s">
        <v>15</v>
      </c>
      <c r="D12" s="51">
        <v>1600</v>
      </c>
      <c r="E12" s="50">
        <v>53</v>
      </c>
      <c r="F12" s="171">
        <f aca="true" t="shared" si="0" ref="F12:F18">ROUND((D12/E12),1)</f>
        <v>30.2</v>
      </c>
      <c r="G12" s="38">
        <v>215000</v>
      </c>
      <c r="H12" s="38">
        <f aca="true" t="shared" si="1" ref="H12:H17">ROUND((F12*G12),0)</f>
        <v>6493000</v>
      </c>
    </row>
    <row r="13" spans="1:8" ht="24.75" customHeight="1">
      <c r="A13" s="49" t="s">
        <v>12</v>
      </c>
      <c r="B13" s="39" t="s">
        <v>16</v>
      </c>
      <c r="C13" s="50" t="s">
        <v>15</v>
      </c>
      <c r="D13" s="51">
        <v>1600</v>
      </c>
      <c r="E13" s="50">
        <v>152</v>
      </c>
      <c r="F13" s="171">
        <f t="shared" si="0"/>
        <v>10.5</v>
      </c>
      <c r="G13" s="38">
        <v>215000</v>
      </c>
      <c r="H13" s="38">
        <f t="shared" si="1"/>
        <v>2257500</v>
      </c>
    </row>
    <row r="14" spans="1:8" ht="24.75" customHeight="1">
      <c r="A14" s="49" t="s">
        <v>12</v>
      </c>
      <c r="B14" s="39" t="s">
        <v>17</v>
      </c>
      <c r="C14" s="50" t="s">
        <v>15</v>
      </c>
      <c r="D14" s="51">
        <v>1600</v>
      </c>
      <c r="E14" s="36">
        <v>99</v>
      </c>
      <c r="F14" s="171">
        <f t="shared" si="0"/>
        <v>16.2</v>
      </c>
      <c r="G14" s="38">
        <v>215000</v>
      </c>
      <c r="H14" s="38">
        <f t="shared" si="1"/>
        <v>3483000</v>
      </c>
    </row>
    <row r="15" spans="1:8" ht="24.75" customHeight="1">
      <c r="A15" s="49" t="s">
        <v>12</v>
      </c>
      <c r="B15" s="39" t="s">
        <v>18</v>
      </c>
      <c r="C15" s="50" t="s">
        <v>19</v>
      </c>
      <c r="D15" s="51">
        <v>1600</v>
      </c>
      <c r="E15" s="50">
        <v>113</v>
      </c>
      <c r="F15" s="171">
        <f t="shared" si="0"/>
        <v>14.2</v>
      </c>
      <c r="G15" s="38">
        <v>215000</v>
      </c>
      <c r="H15" s="38">
        <f t="shared" si="1"/>
        <v>3053000</v>
      </c>
    </row>
    <row r="16" spans="1:8" ht="24.75" customHeight="1">
      <c r="A16" s="49" t="s">
        <v>12</v>
      </c>
      <c r="B16" s="39" t="s">
        <v>181</v>
      </c>
      <c r="C16" s="50" t="s">
        <v>80</v>
      </c>
      <c r="D16" s="51">
        <v>10000</v>
      </c>
      <c r="E16" s="50">
        <v>548</v>
      </c>
      <c r="F16" s="171">
        <f t="shared" si="0"/>
        <v>18.2</v>
      </c>
      <c r="G16" s="38">
        <v>215000</v>
      </c>
      <c r="H16" s="38">
        <f t="shared" si="1"/>
        <v>3913000</v>
      </c>
    </row>
    <row r="17" spans="1:8" ht="24.75" customHeight="1">
      <c r="A17" s="49" t="s">
        <v>12</v>
      </c>
      <c r="B17" s="39" t="s">
        <v>20</v>
      </c>
      <c r="C17" s="50" t="s">
        <v>21</v>
      </c>
      <c r="D17" s="51">
        <v>1600</v>
      </c>
      <c r="E17" s="50">
        <v>141</v>
      </c>
      <c r="F17" s="171">
        <f t="shared" si="0"/>
        <v>11.3</v>
      </c>
      <c r="G17" s="38">
        <v>215000</v>
      </c>
      <c r="H17" s="38">
        <f t="shared" si="1"/>
        <v>2429500</v>
      </c>
    </row>
    <row r="18" spans="1:8" s="188" customFormat="1" ht="24" customHeight="1">
      <c r="A18" s="34" t="s">
        <v>12</v>
      </c>
      <c r="B18" s="35" t="s">
        <v>131</v>
      </c>
      <c r="C18" s="36" t="s">
        <v>80</v>
      </c>
      <c r="D18" s="154">
        <v>4000</v>
      </c>
      <c r="E18" s="36">
        <f>E11</f>
        <v>323</v>
      </c>
      <c r="F18" s="171">
        <f t="shared" si="0"/>
        <v>12.4</v>
      </c>
      <c r="G18" s="155">
        <v>215000</v>
      </c>
      <c r="H18" s="155">
        <f>ROUND((F18*G18),0)</f>
        <v>2666000</v>
      </c>
    </row>
    <row r="19" spans="1:8" ht="24.75" customHeight="1">
      <c r="A19" s="49" t="s">
        <v>12</v>
      </c>
      <c r="B19" s="39" t="s">
        <v>22</v>
      </c>
      <c r="C19" s="50" t="s">
        <v>23</v>
      </c>
      <c r="D19" s="51">
        <v>1</v>
      </c>
      <c r="E19" s="50">
        <v>7.28</v>
      </c>
      <c r="F19" s="168">
        <v>7.28</v>
      </c>
      <c r="G19" s="38">
        <v>215000</v>
      </c>
      <c r="H19" s="38">
        <f>ROUND((F19*G19),0)</f>
        <v>1565200</v>
      </c>
    </row>
    <row r="20" spans="1:8" ht="24.75" customHeight="1">
      <c r="A20" s="44">
        <v>2</v>
      </c>
      <c r="B20" s="46" t="s">
        <v>24</v>
      </c>
      <c r="C20" s="44"/>
      <c r="D20" s="45"/>
      <c r="E20" s="44"/>
      <c r="F20" s="53"/>
      <c r="G20" s="48"/>
      <c r="H20" s="33">
        <f>H21+H22</f>
        <v>5440000</v>
      </c>
    </row>
    <row r="21" spans="1:8" ht="24.75" customHeight="1">
      <c r="A21" s="49" t="s">
        <v>12</v>
      </c>
      <c r="B21" s="39" t="s">
        <v>125</v>
      </c>
      <c r="C21" s="50" t="s">
        <v>19</v>
      </c>
      <c r="D21" s="51">
        <v>1600</v>
      </c>
      <c r="E21" s="50"/>
      <c r="F21" s="53"/>
      <c r="G21" s="38">
        <v>2400</v>
      </c>
      <c r="H21" s="38">
        <f>D21*G21</f>
        <v>3840000</v>
      </c>
    </row>
    <row r="22" spans="1:8" ht="24.75" customHeight="1">
      <c r="A22" s="49" t="s">
        <v>12</v>
      </c>
      <c r="B22" s="39" t="s">
        <v>26</v>
      </c>
      <c r="C22" s="50" t="s">
        <v>25</v>
      </c>
      <c r="D22" s="51">
        <v>320</v>
      </c>
      <c r="E22" s="50" t="s">
        <v>27</v>
      </c>
      <c r="F22" s="53"/>
      <c r="G22" s="38">
        <v>5000</v>
      </c>
      <c r="H22" s="38">
        <f>ROUND(D22*G22,0)</f>
        <v>1600000</v>
      </c>
    </row>
    <row r="23" spans="1:8" ht="24.75" customHeight="1">
      <c r="A23" s="54" t="s">
        <v>28</v>
      </c>
      <c r="B23" s="46" t="s">
        <v>129</v>
      </c>
      <c r="C23" s="44"/>
      <c r="D23" s="45"/>
      <c r="E23" s="44"/>
      <c r="F23" s="47"/>
      <c r="G23" s="33"/>
      <c r="H23" s="33">
        <f>ROUND(3%*H9,0)</f>
        <v>1138956</v>
      </c>
    </row>
    <row r="24" spans="1:8" ht="24.75" customHeight="1">
      <c r="A24" s="55" t="s">
        <v>29</v>
      </c>
      <c r="B24" s="56" t="s">
        <v>30</v>
      </c>
      <c r="C24" s="50"/>
      <c r="D24" s="51"/>
      <c r="E24" s="50"/>
      <c r="F24" s="53"/>
      <c r="G24" s="38"/>
      <c r="H24" s="33">
        <f>H25</f>
        <v>1511450</v>
      </c>
    </row>
    <row r="25" spans="1:8" ht="24.75" customHeight="1">
      <c r="A25" s="57"/>
      <c r="B25" s="58" t="s">
        <v>31</v>
      </c>
      <c r="C25" s="57" t="s">
        <v>32</v>
      </c>
      <c r="D25" s="59">
        <v>1</v>
      </c>
      <c r="E25" s="57">
        <v>7.03</v>
      </c>
      <c r="F25" s="169">
        <v>7.03</v>
      </c>
      <c r="G25" s="38">
        <v>215000</v>
      </c>
      <c r="H25" s="38">
        <f>ROUND(G25*F25,0)</f>
        <v>1511450</v>
      </c>
    </row>
    <row r="26" spans="1:8" ht="24.75" customHeight="1">
      <c r="A26" s="55" t="s">
        <v>33</v>
      </c>
      <c r="B26" s="56" t="s">
        <v>34</v>
      </c>
      <c r="C26" s="57"/>
      <c r="D26" s="59"/>
      <c r="E26" s="57"/>
      <c r="F26" s="55"/>
      <c r="G26" s="38"/>
      <c r="H26" s="33">
        <f>SUM(H27:H30)</f>
        <v>2334467</v>
      </c>
    </row>
    <row r="27" spans="1:8" ht="24.75" customHeight="1">
      <c r="A27" s="57">
        <v>1</v>
      </c>
      <c r="B27" s="58" t="s">
        <v>35</v>
      </c>
      <c r="C27" s="57"/>
      <c r="D27" s="59"/>
      <c r="E27" s="57"/>
      <c r="F27" s="55"/>
      <c r="G27" s="38"/>
      <c r="H27" s="38">
        <f>ROUND(0.121%*(H9+H32+H50+H66),0)</f>
        <v>106345</v>
      </c>
    </row>
    <row r="28" spans="1:8" ht="24.75" customHeight="1">
      <c r="A28" s="57">
        <v>2</v>
      </c>
      <c r="B28" s="58" t="s">
        <v>36</v>
      </c>
      <c r="C28" s="57"/>
      <c r="D28" s="59"/>
      <c r="E28" s="57"/>
      <c r="F28" s="55"/>
      <c r="G28" s="38"/>
      <c r="H28" s="38">
        <f>ROUND(0.117%*(H9+H32+H50+H66),0)</f>
        <v>102830</v>
      </c>
    </row>
    <row r="29" spans="1:8" ht="34.5" customHeight="1">
      <c r="A29" s="149">
        <v>3</v>
      </c>
      <c r="B29" s="150" t="s">
        <v>121</v>
      </c>
      <c r="C29" s="57"/>
      <c r="D29" s="59"/>
      <c r="E29" s="57"/>
      <c r="F29" s="55"/>
      <c r="G29" s="38"/>
      <c r="H29" s="38">
        <f>ROUND(2.598%*H9,0)</f>
        <v>986336</v>
      </c>
    </row>
    <row r="30" spans="1:8" ht="34.5" customHeight="1">
      <c r="A30" s="149">
        <v>4</v>
      </c>
      <c r="B30" s="150" t="s">
        <v>37</v>
      </c>
      <c r="C30" s="50"/>
      <c r="D30" s="51"/>
      <c r="E30" s="50"/>
      <c r="F30" s="53"/>
      <c r="G30" s="38"/>
      <c r="H30" s="38">
        <f>ROUND(3%*H9,0)</f>
        <v>1138956</v>
      </c>
    </row>
    <row r="31" spans="1:8" ht="24.75" customHeight="1">
      <c r="A31" s="44" t="s">
        <v>38</v>
      </c>
      <c r="B31" s="46" t="s">
        <v>107</v>
      </c>
      <c r="C31" s="50"/>
      <c r="D31" s="51"/>
      <c r="E31" s="184"/>
      <c r="F31" s="53"/>
      <c r="G31" s="60"/>
      <c r="H31" s="33">
        <f>H32+H45+H46</f>
        <v>24609610</v>
      </c>
    </row>
    <row r="32" spans="1:8" ht="24.75" customHeight="1">
      <c r="A32" s="44" t="s">
        <v>9</v>
      </c>
      <c r="B32" s="46" t="s">
        <v>10</v>
      </c>
      <c r="C32" s="50"/>
      <c r="D32" s="51"/>
      <c r="E32" s="184"/>
      <c r="F32" s="53"/>
      <c r="G32" s="60"/>
      <c r="H32" s="33">
        <f>H33+H42</f>
        <v>22661200</v>
      </c>
    </row>
    <row r="33" spans="1:8" ht="24.75" customHeight="1">
      <c r="A33" s="44">
        <v>1</v>
      </c>
      <c r="B33" s="46" t="s">
        <v>11</v>
      </c>
      <c r="C33" s="44"/>
      <c r="D33" s="45"/>
      <c r="E33" s="44"/>
      <c r="F33" s="47"/>
      <c r="G33" s="48"/>
      <c r="H33" s="33">
        <f>SUM(H34:H41)</f>
        <v>20485200</v>
      </c>
    </row>
    <row r="34" spans="1:8" ht="24.75" customHeight="1">
      <c r="A34" s="49" t="s">
        <v>12</v>
      </c>
      <c r="B34" s="39" t="s">
        <v>39</v>
      </c>
      <c r="C34" s="50" t="s">
        <v>80</v>
      </c>
      <c r="D34" s="51">
        <v>10000</v>
      </c>
      <c r="E34" s="50">
        <f>E16</f>
        <v>548</v>
      </c>
      <c r="F34" s="171">
        <f aca="true" t="shared" si="2" ref="F34:F39">ROUND((D34/E34),1)</f>
        <v>18.2</v>
      </c>
      <c r="G34" s="61">
        <v>215000</v>
      </c>
      <c r="H34" s="155">
        <f>ROUND((F34*G34),0)</f>
        <v>3913000</v>
      </c>
    </row>
    <row r="35" spans="1:8" ht="24.75" customHeight="1">
      <c r="A35" s="49" t="s">
        <v>12</v>
      </c>
      <c r="B35" s="39" t="s">
        <v>40</v>
      </c>
      <c r="C35" s="50" t="s">
        <v>21</v>
      </c>
      <c r="D35" s="51">
        <v>1600</v>
      </c>
      <c r="E35" s="36">
        <v>141</v>
      </c>
      <c r="F35" s="171">
        <f t="shared" si="2"/>
        <v>11.3</v>
      </c>
      <c r="G35" s="61">
        <v>215000</v>
      </c>
      <c r="H35" s="155">
        <f aca="true" t="shared" si="3" ref="H35:H41">ROUND((F35*G35),0)</f>
        <v>2429500</v>
      </c>
    </row>
    <row r="36" spans="1:8" ht="24.75" customHeight="1">
      <c r="A36" s="49" t="s">
        <v>12</v>
      </c>
      <c r="B36" s="39" t="s">
        <v>41</v>
      </c>
      <c r="C36" s="50" t="s">
        <v>15</v>
      </c>
      <c r="D36" s="51">
        <v>1600</v>
      </c>
      <c r="E36" s="36">
        <f>E14</f>
        <v>99</v>
      </c>
      <c r="F36" s="171">
        <f t="shared" si="2"/>
        <v>16.2</v>
      </c>
      <c r="G36" s="61">
        <v>215000</v>
      </c>
      <c r="H36" s="155">
        <f t="shared" si="3"/>
        <v>3483000</v>
      </c>
    </row>
    <row r="37" spans="1:8" ht="27" customHeight="1">
      <c r="A37" s="49" t="s">
        <v>12</v>
      </c>
      <c r="B37" s="39" t="s">
        <v>42</v>
      </c>
      <c r="C37" s="50" t="s">
        <v>19</v>
      </c>
      <c r="D37" s="51">
        <v>240</v>
      </c>
      <c r="E37" s="36">
        <v>81</v>
      </c>
      <c r="F37" s="204">
        <f t="shared" si="2"/>
        <v>3</v>
      </c>
      <c r="G37" s="61">
        <v>215000</v>
      </c>
      <c r="H37" s="155">
        <f t="shared" si="3"/>
        <v>645000</v>
      </c>
    </row>
    <row r="38" spans="1:8" ht="24.75" customHeight="1">
      <c r="A38" s="49" t="s">
        <v>12</v>
      </c>
      <c r="B38" s="39" t="s">
        <v>43</v>
      </c>
      <c r="C38" s="50" t="s">
        <v>44</v>
      </c>
      <c r="D38" s="51">
        <v>10000</v>
      </c>
      <c r="E38" s="36">
        <v>716</v>
      </c>
      <c r="F38" s="204">
        <f t="shared" si="2"/>
        <v>14</v>
      </c>
      <c r="G38" s="61">
        <v>215000</v>
      </c>
      <c r="H38" s="155">
        <f t="shared" si="3"/>
        <v>3010000</v>
      </c>
    </row>
    <row r="39" spans="1:8" ht="24.75" customHeight="1">
      <c r="A39" s="49" t="s">
        <v>12</v>
      </c>
      <c r="B39" s="39" t="s">
        <v>45</v>
      </c>
      <c r="C39" s="50" t="s">
        <v>21</v>
      </c>
      <c r="D39" s="51">
        <v>1600</v>
      </c>
      <c r="E39" s="36">
        <f>E35</f>
        <v>141</v>
      </c>
      <c r="F39" s="171">
        <f t="shared" si="2"/>
        <v>11.3</v>
      </c>
      <c r="G39" s="61">
        <v>215000</v>
      </c>
      <c r="H39" s="155">
        <f t="shared" si="3"/>
        <v>2429500</v>
      </c>
    </row>
    <row r="40" spans="1:8" ht="24.75" customHeight="1">
      <c r="A40" s="49" t="s">
        <v>12</v>
      </c>
      <c r="B40" s="39" t="s">
        <v>46</v>
      </c>
      <c r="C40" s="50" t="s">
        <v>80</v>
      </c>
      <c r="D40" s="51">
        <v>10000</v>
      </c>
      <c r="E40" s="36">
        <f>E38</f>
        <v>716</v>
      </c>
      <c r="F40" s="204">
        <f>ROUND((D40/E40),1)</f>
        <v>14</v>
      </c>
      <c r="G40" s="61">
        <v>215000</v>
      </c>
      <c r="H40" s="155">
        <f t="shared" si="3"/>
        <v>3010000</v>
      </c>
    </row>
    <row r="41" spans="1:8" ht="24.75" customHeight="1">
      <c r="A41" s="49" t="s">
        <v>12</v>
      </c>
      <c r="B41" s="39" t="s">
        <v>22</v>
      </c>
      <c r="C41" s="50" t="s">
        <v>23</v>
      </c>
      <c r="D41" s="51">
        <v>1</v>
      </c>
      <c r="E41" s="36">
        <v>7.28</v>
      </c>
      <c r="F41" s="168">
        <v>7.28</v>
      </c>
      <c r="G41" s="61">
        <v>215000</v>
      </c>
      <c r="H41" s="155">
        <f t="shared" si="3"/>
        <v>1565200</v>
      </c>
    </row>
    <row r="42" spans="1:8" ht="24.75" customHeight="1">
      <c r="A42" s="44">
        <v>2</v>
      </c>
      <c r="B42" s="46" t="s">
        <v>24</v>
      </c>
      <c r="C42" s="44"/>
      <c r="D42" s="45"/>
      <c r="E42" s="44"/>
      <c r="F42" s="53"/>
      <c r="G42" s="48"/>
      <c r="H42" s="33">
        <f>H43+H44</f>
        <v>2176000</v>
      </c>
    </row>
    <row r="43" spans="1:8" ht="24.75" customHeight="1">
      <c r="A43" s="49" t="s">
        <v>12</v>
      </c>
      <c r="B43" s="153" t="s">
        <v>127</v>
      </c>
      <c r="C43" s="50" t="s">
        <v>19</v>
      </c>
      <c r="D43" s="51">
        <f>D21*15%</f>
        <v>240</v>
      </c>
      <c r="E43" s="50"/>
      <c r="F43" s="53"/>
      <c r="G43" s="38">
        <f>G21</f>
        <v>2400</v>
      </c>
      <c r="H43" s="38">
        <f>D43*G43</f>
        <v>576000</v>
      </c>
    </row>
    <row r="44" spans="1:8" ht="24.75" customHeight="1">
      <c r="A44" s="49" t="s">
        <v>12</v>
      </c>
      <c r="B44" s="39" t="s">
        <v>47</v>
      </c>
      <c r="C44" s="50" t="s">
        <v>25</v>
      </c>
      <c r="D44" s="51">
        <v>320</v>
      </c>
      <c r="E44" s="50" t="s">
        <v>27</v>
      </c>
      <c r="F44" s="53"/>
      <c r="G44" s="38">
        <f>$G$22</f>
        <v>5000</v>
      </c>
      <c r="H44" s="38">
        <f>ROUND(D44*G44,0)</f>
        <v>1600000</v>
      </c>
    </row>
    <row r="45" spans="1:8" ht="24.75" customHeight="1">
      <c r="A45" s="55" t="s">
        <v>28</v>
      </c>
      <c r="B45" s="56" t="s">
        <v>129</v>
      </c>
      <c r="C45" s="50"/>
      <c r="D45" s="51"/>
      <c r="E45" s="50"/>
      <c r="F45" s="53"/>
      <c r="G45" s="38"/>
      <c r="H45" s="33">
        <f>ROUND(3%*H32,0)</f>
        <v>679836</v>
      </c>
    </row>
    <row r="46" spans="1:8" ht="24.75" customHeight="1">
      <c r="A46" s="55" t="s">
        <v>29</v>
      </c>
      <c r="B46" s="56" t="s">
        <v>34</v>
      </c>
      <c r="C46" s="50"/>
      <c r="D46" s="51"/>
      <c r="E46" s="50"/>
      <c r="F46" s="53"/>
      <c r="G46" s="38"/>
      <c r="H46" s="33">
        <f>H47+H48</f>
        <v>1268574</v>
      </c>
    </row>
    <row r="47" spans="1:8" ht="34.5" customHeight="1">
      <c r="A47" s="149">
        <v>1</v>
      </c>
      <c r="B47" s="150" t="s">
        <v>121</v>
      </c>
      <c r="C47" s="50"/>
      <c r="D47" s="51"/>
      <c r="E47" s="50"/>
      <c r="F47" s="53"/>
      <c r="G47" s="38"/>
      <c r="H47" s="38">
        <f>ROUND(2.598%*H32,0)</f>
        <v>588738</v>
      </c>
    </row>
    <row r="48" spans="1:8" ht="34.5" customHeight="1">
      <c r="A48" s="149">
        <v>2</v>
      </c>
      <c r="B48" s="150" t="s">
        <v>37</v>
      </c>
      <c r="C48" s="50"/>
      <c r="D48" s="51"/>
      <c r="E48" s="50"/>
      <c r="F48" s="53"/>
      <c r="G48" s="38"/>
      <c r="H48" s="38">
        <f>ROUND(3%*H32,0)</f>
        <v>679836</v>
      </c>
    </row>
    <row r="49" spans="1:8" ht="24.75" customHeight="1">
      <c r="A49" s="44" t="s">
        <v>48</v>
      </c>
      <c r="B49" s="46" t="s">
        <v>108</v>
      </c>
      <c r="C49" s="44"/>
      <c r="D49" s="45"/>
      <c r="E49" s="62"/>
      <c r="F49" s="47"/>
      <c r="G49" s="48"/>
      <c r="H49" s="33">
        <f>H50+H61+H62</f>
        <v>24474405</v>
      </c>
    </row>
    <row r="50" spans="1:8" ht="24.75" customHeight="1">
      <c r="A50" s="44" t="s">
        <v>9</v>
      </c>
      <c r="B50" s="46" t="s">
        <v>10</v>
      </c>
      <c r="C50" s="44"/>
      <c r="D50" s="45"/>
      <c r="E50" s="62"/>
      <c r="F50" s="47"/>
      <c r="G50" s="48"/>
      <c r="H50" s="33">
        <f>H51+H59</f>
        <v>22536700</v>
      </c>
    </row>
    <row r="51" spans="1:8" ht="24.75" customHeight="1">
      <c r="A51" s="44">
        <v>1</v>
      </c>
      <c r="B51" s="46" t="s">
        <v>11</v>
      </c>
      <c r="C51" s="44"/>
      <c r="D51" s="45"/>
      <c r="E51" s="62"/>
      <c r="F51" s="47"/>
      <c r="G51" s="48"/>
      <c r="H51" s="33">
        <f>SUM(H52:H58)</f>
        <v>20936700</v>
      </c>
    </row>
    <row r="52" spans="1:8" ht="24.75" customHeight="1">
      <c r="A52" s="49" t="s">
        <v>12</v>
      </c>
      <c r="B52" s="39" t="s">
        <v>39</v>
      </c>
      <c r="C52" s="50" t="s">
        <v>80</v>
      </c>
      <c r="D52" s="51">
        <v>10000</v>
      </c>
      <c r="E52" s="50">
        <v>650</v>
      </c>
      <c r="F52" s="171">
        <f aca="true" t="shared" si="4" ref="F52:F57">ROUND((D52/E52),1)</f>
        <v>15.4</v>
      </c>
      <c r="G52" s="61">
        <v>215000</v>
      </c>
      <c r="H52" s="155">
        <f aca="true" t="shared" si="5" ref="H52:H57">ROUND((F52*G52),0)</f>
        <v>3311000</v>
      </c>
    </row>
    <row r="53" spans="1:8" ht="24.75" customHeight="1">
      <c r="A53" s="49" t="s">
        <v>12</v>
      </c>
      <c r="B53" s="39" t="s">
        <v>40</v>
      </c>
      <c r="C53" s="50" t="s">
        <v>21</v>
      </c>
      <c r="D53" s="51">
        <v>1600</v>
      </c>
      <c r="E53" s="50">
        <v>141</v>
      </c>
      <c r="F53" s="171">
        <f t="shared" si="4"/>
        <v>11.3</v>
      </c>
      <c r="G53" s="61">
        <v>215000</v>
      </c>
      <c r="H53" s="155">
        <f t="shared" si="5"/>
        <v>2429500</v>
      </c>
    </row>
    <row r="54" spans="1:8" ht="24.75" customHeight="1">
      <c r="A54" s="49" t="s">
        <v>12</v>
      </c>
      <c r="B54" s="39" t="s">
        <v>41</v>
      </c>
      <c r="C54" s="50" t="s">
        <v>15</v>
      </c>
      <c r="D54" s="51">
        <v>1600</v>
      </c>
      <c r="E54" s="50">
        <f>E36</f>
        <v>99</v>
      </c>
      <c r="F54" s="171">
        <f t="shared" si="4"/>
        <v>16.2</v>
      </c>
      <c r="G54" s="61">
        <v>215000</v>
      </c>
      <c r="H54" s="38">
        <f>ROUND((F54*G54),0)</f>
        <v>3483000</v>
      </c>
    </row>
    <row r="55" spans="1:8" ht="24.75" customHeight="1">
      <c r="A55" s="49" t="s">
        <v>12</v>
      </c>
      <c r="B55" s="39" t="s">
        <v>43</v>
      </c>
      <c r="C55" s="50" t="s">
        <v>80</v>
      </c>
      <c r="D55" s="51">
        <v>10000</v>
      </c>
      <c r="E55" s="50">
        <v>679</v>
      </c>
      <c r="F55" s="171">
        <f t="shared" si="4"/>
        <v>14.7</v>
      </c>
      <c r="G55" s="61">
        <v>215000</v>
      </c>
      <c r="H55" s="38">
        <f t="shared" si="5"/>
        <v>3160500</v>
      </c>
    </row>
    <row r="56" spans="1:8" ht="24.75" customHeight="1">
      <c r="A56" s="49" t="s">
        <v>12</v>
      </c>
      <c r="B56" s="39" t="s">
        <v>45</v>
      </c>
      <c r="C56" s="50" t="s">
        <v>21</v>
      </c>
      <c r="D56" s="51">
        <v>1600</v>
      </c>
      <c r="E56" s="50">
        <v>90</v>
      </c>
      <c r="F56" s="171">
        <f t="shared" si="4"/>
        <v>17.8</v>
      </c>
      <c r="G56" s="61">
        <v>215000</v>
      </c>
      <c r="H56" s="38">
        <f t="shared" si="5"/>
        <v>3827000</v>
      </c>
    </row>
    <row r="57" spans="1:8" ht="24.75" customHeight="1">
      <c r="A57" s="49" t="s">
        <v>12</v>
      </c>
      <c r="B57" s="39" t="s">
        <v>46</v>
      </c>
      <c r="C57" s="50" t="s">
        <v>80</v>
      </c>
      <c r="D57" s="51">
        <v>10000</v>
      </c>
      <c r="E57" s="50">
        <f>E55</f>
        <v>679</v>
      </c>
      <c r="F57" s="171">
        <f t="shared" si="4"/>
        <v>14.7</v>
      </c>
      <c r="G57" s="61">
        <v>215000</v>
      </c>
      <c r="H57" s="38">
        <f t="shared" si="5"/>
        <v>3160500</v>
      </c>
    </row>
    <row r="58" spans="1:8" ht="24.75" customHeight="1">
      <c r="A58" s="49" t="s">
        <v>12</v>
      </c>
      <c r="B58" s="39" t="s">
        <v>22</v>
      </c>
      <c r="C58" s="50" t="s">
        <v>23</v>
      </c>
      <c r="D58" s="51">
        <v>1</v>
      </c>
      <c r="E58" s="50">
        <v>7.28</v>
      </c>
      <c r="F58" s="168">
        <v>7.28</v>
      </c>
      <c r="G58" s="61">
        <v>215000</v>
      </c>
      <c r="H58" s="38">
        <f>ROUND((F58*G58),0)</f>
        <v>1565200</v>
      </c>
    </row>
    <row r="59" spans="1:8" ht="24.75" customHeight="1">
      <c r="A59" s="44">
        <v>2</v>
      </c>
      <c r="B59" s="46" t="s">
        <v>24</v>
      </c>
      <c r="C59" s="44"/>
      <c r="D59" s="45"/>
      <c r="E59" s="62"/>
      <c r="F59" s="47"/>
      <c r="G59" s="48"/>
      <c r="H59" s="33">
        <f>H60</f>
        <v>1600000</v>
      </c>
    </row>
    <row r="60" spans="1:8" ht="24.75" customHeight="1">
      <c r="A60" s="49" t="s">
        <v>12</v>
      </c>
      <c r="B60" s="39" t="s">
        <v>47</v>
      </c>
      <c r="C60" s="50" t="s">
        <v>25</v>
      </c>
      <c r="D60" s="51">
        <v>320</v>
      </c>
      <c r="E60" s="50" t="s">
        <v>27</v>
      </c>
      <c r="F60" s="53"/>
      <c r="G60" s="38">
        <f>$G$22</f>
        <v>5000</v>
      </c>
      <c r="H60" s="38">
        <f>ROUND(D60*G60,0)</f>
        <v>1600000</v>
      </c>
    </row>
    <row r="61" spans="1:8" ht="24.75" customHeight="1">
      <c r="A61" s="55" t="s">
        <v>28</v>
      </c>
      <c r="B61" s="56" t="s">
        <v>129</v>
      </c>
      <c r="C61" s="50"/>
      <c r="D61" s="51"/>
      <c r="E61" s="50"/>
      <c r="F61" s="53"/>
      <c r="G61" s="38"/>
      <c r="H61" s="33">
        <f>ROUND(3%*H50,0)</f>
        <v>676101</v>
      </c>
    </row>
    <row r="62" spans="1:8" ht="24.75" customHeight="1">
      <c r="A62" s="55" t="s">
        <v>29</v>
      </c>
      <c r="B62" s="56" t="s">
        <v>34</v>
      </c>
      <c r="C62" s="50"/>
      <c r="D62" s="51"/>
      <c r="E62" s="50"/>
      <c r="F62" s="53"/>
      <c r="G62" s="38"/>
      <c r="H62" s="33">
        <f>H63+H64</f>
        <v>1261604</v>
      </c>
    </row>
    <row r="63" spans="1:8" ht="34.5" customHeight="1">
      <c r="A63" s="149">
        <v>1</v>
      </c>
      <c r="B63" s="150" t="s">
        <v>121</v>
      </c>
      <c r="C63" s="50"/>
      <c r="D63" s="51"/>
      <c r="E63" s="50"/>
      <c r="F63" s="53"/>
      <c r="G63" s="38"/>
      <c r="H63" s="38">
        <f>ROUND(2.598%*H50,0)</f>
        <v>585503</v>
      </c>
    </row>
    <row r="64" spans="1:8" ht="34.5" customHeight="1">
      <c r="A64" s="149">
        <v>2</v>
      </c>
      <c r="B64" s="150" t="s">
        <v>37</v>
      </c>
      <c r="C64" s="50"/>
      <c r="D64" s="51"/>
      <c r="E64" s="50"/>
      <c r="F64" s="53"/>
      <c r="G64" s="38"/>
      <c r="H64" s="38">
        <f>ROUND(3%*H50,0)</f>
        <v>676101</v>
      </c>
    </row>
    <row r="65" spans="1:8" ht="24.75" customHeight="1">
      <c r="A65" s="44" t="s">
        <v>49</v>
      </c>
      <c r="B65" s="46" t="s">
        <v>109</v>
      </c>
      <c r="C65" s="44"/>
      <c r="D65" s="45"/>
      <c r="E65" s="62"/>
      <c r="F65" s="47"/>
      <c r="G65" s="48"/>
      <c r="H65" s="33">
        <f>H66+H70+H71</f>
        <v>5132016</v>
      </c>
    </row>
    <row r="66" spans="1:8" ht="24.75" customHeight="1">
      <c r="A66" s="44" t="s">
        <v>9</v>
      </c>
      <c r="B66" s="46" t="s">
        <v>10</v>
      </c>
      <c r="C66" s="44"/>
      <c r="D66" s="45"/>
      <c r="E66" s="62"/>
      <c r="F66" s="47"/>
      <c r="G66" s="48"/>
      <c r="H66" s="33">
        <f>H67</f>
        <v>4725700</v>
      </c>
    </row>
    <row r="67" spans="1:8" ht="24.75" customHeight="1">
      <c r="A67" s="44"/>
      <c r="B67" s="46" t="s">
        <v>11</v>
      </c>
      <c r="C67" s="44"/>
      <c r="D67" s="45"/>
      <c r="E67" s="62"/>
      <c r="F67" s="47"/>
      <c r="G67" s="48"/>
      <c r="H67" s="33">
        <f>SUM(H68:H69)</f>
        <v>4725700</v>
      </c>
    </row>
    <row r="68" spans="1:8" ht="24.75" customHeight="1">
      <c r="A68" s="49" t="s">
        <v>12</v>
      </c>
      <c r="B68" s="39" t="s">
        <v>110</v>
      </c>
      <c r="C68" s="50" t="s">
        <v>80</v>
      </c>
      <c r="D68" s="51">
        <v>10000</v>
      </c>
      <c r="E68" s="50">
        <f>E57</f>
        <v>679</v>
      </c>
      <c r="F68" s="171">
        <f>ROUND((D68/E68),1)</f>
        <v>14.7</v>
      </c>
      <c r="G68" s="61">
        <v>215000</v>
      </c>
      <c r="H68" s="38">
        <f>ROUND((F68*G68),0)</f>
        <v>3160500</v>
      </c>
    </row>
    <row r="69" spans="1:8" ht="24.75" customHeight="1">
      <c r="A69" s="49" t="s">
        <v>12</v>
      </c>
      <c r="B69" s="39" t="s">
        <v>22</v>
      </c>
      <c r="C69" s="50" t="s">
        <v>23</v>
      </c>
      <c r="D69" s="51">
        <v>1</v>
      </c>
      <c r="E69" s="50">
        <v>7.28</v>
      </c>
      <c r="F69" s="168">
        <v>7.28</v>
      </c>
      <c r="G69" s="61">
        <v>215000</v>
      </c>
      <c r="H69" s="38">
        <f>ROUND((F69*G69),0)</f>
        <v>1565200</v>
      </c>
    </row>
    <row r="70" spans="1:8" ht="24.75" customHeight="1">
      <c r="A70" s="55" t="s">
        <v>28</v>
      </c>
      <c r="B70" s="56" t="s">
        <v>128</v>
      </c>
      <c r="C70" s="63"/>
      <c r="D70" s="64"/>
      <c r="E70" s="63"/>
      <c r="F70" s="63"/>
      <c r="G70" s="65"/>
      <c r="H70" s="41">
        <f>ROUND(3%*H66,0)</f>
        <v>141771</v>
      </c>
    </row>
    <row r="71" spans="1:8" ht="24.75" customHeight="1">
      <c r="A71" s="55" t="s">
        <v>29</v>
      </c>
      <c r="B71" s="56" t="s">
        <v>34</v>
      </c>
      <c r="C71" s="151"/>
      <c r="D71" s="151"/>
      <c r="E71" s="151"/>
      <c r="F71" s="151"/>
      <c r="G71" s="65"/>
      <c r="H71" s="41">
        <f>H72+H73</f>
        <v>264545</v>
      </c>
    </row>
    <row r="72" spans="1:8" ht="34.5" customHeight="1">
      <c r="A72" s="149">
        <v>1</v>
      </c>
      <c r="B72" s="150" t="s">
        <v>121</v>
      </c>
      <c r="C72" s="63"/>
      <c r="D72" s="64"/>
      <c r="E72" s="63"/>
      <c r="F72" s="63"/>
      <c r="G72" s="65"/>
      <c r="H72" s="152">
        <f>ROUND(2.598%*H66,0)</f>
        <v>122774</v>
      </c>
    </row>
    <row r="73" spans="1:8" ht="34.5" customHeight="1">
      <c r="A73" s="149">
        <v>2</v>
      </c>
      <c r="B73" s="150" t="s">
        <v>37</v>
      </c>
      <c r="C73" s="63"/>
      <c r="D73" s="64"/>
      <c r="E73" s="63"/>
      <c r="F73" s="63"/>
      <c r="G73" s="65"/>
      <c r="H73" s="152">
        <f>ROUND(3%*H66,0)</f>
        <v>141771</v>
      </c>
    </row>
  </sheetData>
  <sheetProtection/>
  <mergeCells count="5">
    <mergeCell ref="A1:B1"/>
    <mergeCell ref="A2:H2"/>
    <mergeCell ref="A7:B7"/>
    <mergeCell ref="A3:H3"/>
    <mergeCell ref="A4:H4"/>
  </mergeCells>
  <printOptions/>
  <pageMargins left="0.3937007874015748" right="0.31496062992125984" top="0.54" bottom="0.3937007874015748" header="0.54" footer="0.3937007874015748"/>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FFC000"/>
  </sheetPr>
  <dimension ref="A1:J75"/>
  <sheetViews>
    <sheetView zoomScalePageLayoutView="0" workbookViewId="0" topLeftCell="A1">
      <selection activeCell="B9" sqref="B9"/>
    </sheetView>
  </sheetViews>
  <sheetFormatPr defaultColWidth="9.140625" defaultRowHeight="15"/>
  <cols>
    <col min="1" max="1" width="5.7109375" style="146" customWidth="1"/>
    <col min="2" max="2" width="35.7109375" style="145" customWidth="1"/>
    <col min="3" max="3" width="10.7109375" style="146" customWidth="1"/>
    <col min="4" max="4" width="14.7109375" style="145" customWidth="1"/>
    <col min="5" max="5" width="10.7109375" style="145" customWidth="1"/>
    <col min="6" max="6" width="13.7109375" style="145" customWidth="1"/>
    <col min="7" max="7" width="14.7109375" style="145" customWidth="1"/>
    <col min="8" max="8" width="10.7109375" style="145" customWidth="1"/>
    <col min="9" max="9" width="13.7109375" style="145" customWidth="1"/>
    <col min="10" max="10" width="15.28125" style="145" customWidth="1"/>
    <col min="11" max="16384" width="9.140625" style="145" customWidth="1"/>
  </cols>
  <sheetData>
    <row r="1" spans="1:4" s="208" customFormat="1" ht="19.5" customHeight="1">
      <c r="A1" s="271" t="s">
        <v>157</v>
      </c>
      <c r="B1" s="271"/>
      <c r="C1" s="67"/>
      <c r="D1" s="66"/>
    </row>
    <row r="2" spans="1:10" ht="39.75" customHeight="1">
      <c r="A2" s="290" t="s">
        <v>187</v>
      </c>
      <c r="B2" s="290"/>
      <c r="C2" s="290"/>
      <c r="D2" s="290"/>
      <c r="E2" s="290"/>
      <c r="F2" s="290"/>
      <c r="G2" s="290"/>
      <c r="H2" s="290"/>
      <c r="I2" s="290"/>
      <c r="J2" s="290"/>
    </row>
    <row r="3" spans="1:10" ht="24.75" customHeight="1">
      <c r="A3" s="291" t="s">
        <v>137</v>
      </c>
      <c r="B3" s="291"/>
      <c r="C3" s="291"/>
      <c r="D3" s="291"/>
      <c r="E3" s="291"/>
      <c r="F3" s="291"/>
      <c r="G3" s="291"/>
      <c r="H3" s="291"/>
      <c r="I3" s="291"/>
      <c r="J3" s="291"/>
    </row>
    <row r="4" spans="1:10" s="188" customFormat="1" ht="19.5" customHeight="1">
      <c r="A4" s="207"/>
      <c r="B4" s="207"/>
      <c r="C4" s="207"/>
      <c r="D4" s="207"/>
      <c r="E4" s="207"/>
      <c r="F4" s="207"/>
      <c r="G4" s="207"/>
      <c r="H4" s="207"/>
      <c r="I4" s="207"/>
      <c r="J4" s="207"/>
    </row>
    <row r="5" spans="1:10" ht="24.75" customHeight="1">
      <c r="A5" s="286" t="s">
        <v>0</v>
      </c>
      <c r="B5" s="286" t="s">
        <v>1</v>
      </c>
      <c r="C5" s="286" t="s">
        <v>7</v>
      </c>
      <c r="D5" s="286"/>
      <c r="E5" s="287" t="s">
        <v>179</v>
      </c>
      <c r="F5" s="288"/>
      <c r="G5" s="289"/>
      <c r="H5" s="287" t="s">
        <v>180</v>
      </c>
      <c r="I5" s="288"/>
      <c r="J5" s="289"/>
    </row>
    <row r="6" spans="1:10" ht="39.75" customHeight="1">
      <c r="A6" s="286"/>
      <c r="B6" s="286"/>
      <c r="C6" s="30" t="s">
        <v>50</v>
      </c>
      <c r="D6" s="30" t="s">
        <v>120</v>
      </c>
      <c r="E6" s="30" t="s">
        <v>50</v>
      </c>
      <c r="F6" s="30" t="s">
        <v>51</v>
      </c>
      <c r="G6" s="30" t="s">
        <v>120</v>
      </c>
      <c r="H6" s="30" t="s">
        <v>50</v>
      </c>
      <c r="I6" s="30" t="s">
        <v>51</v>
      </c>
      <c r="J6" s="30" t="s">
        <v>120</v>
      </c>
    </row>
    <row r="7" spans="1:10" s="147" customFormat="1" ht="24.75" customHeight="1">
      <c r="A7" s="287" t="s">
        <v>7</v>
      </c>
      <c r="B7" s="289"/>
      <c r="C7" s="166"/>
      <c r="D7" s="205">
        <f>D8+D32+D51+D67</f>
        <v>352655932</v>
      </c>
      <c r="E7" s="30"/>
      <c r="F7" s="205">
        <f>F8+F32+F51+F67</f>
        <v>97137590</v>
      </c>
      <c r="G7" s="205">
        <f>G8+G32+G51+G67</f>
        <v>194275180</v>
      </c>
      <c r="H7" s="30"/>
      <c r="I7" s="205">
        <f>I8+I32+I51+I67</f>
        <v>97166104</v>
      </c>
      <c r="J7" s="205">
        <f>J8+J32+J51+J67</f>
        <v>158380752</v>
      </c>
    </row>
    <row r="8" spans="1:10" s="147" customFormat="1" ht="24.75" customHeight="1">
      <c r="A8" s="30" t="s">
        <v>8</v>
      </c>
      <c r="B8" s="32" t="s">
        <v>106</v>
      </c>
      <c r="C8" s="36"/>
      <c r="D8" s="205">
        <f>D9+D24+D25+D27</f>
        <v>156124317</v>
      </c>
      <c r="E8" s="30"/>
      <c r="F8" s="205">
        <f>F9+F24+F25+F27</f>
        <v>43057849</v>
      </c>
      <c r="G8" s="205">
        <f>G9+G24+G25+G27</f>
        <v>86115698</v>
      </c>
      <c r="H8" s="30"/>
      <c r="I8" s="205">
        <f>I9+I24+I25+I27</f>
        <v>42950073</v>
      </c>
      <c r="J8" s="205">
        <f>J9+J24+J25+J27</f>
        <v>70008619</v>
      </c>
    </row>
    <row r="9" spans="1:10" s="147" customFormat="1" ht="24.75" customHeight="1">
      <c r="A9" s="30" t="s">
        <v>9</v>
      </c>
      <c r="B9" s="32" t="s">
        <v>10</v>
      </c>
      <c r="C9" s="36"/>
      <c r="D9" s="205">
        <f>D10+D20</f>
        <v>138012276</v>
      </c>
      <c r="E9" s="30"/>
      <c r="F9" s="205">
        <f>F10+F20</f>
        <v>38064500</v>
      </c>
      <c r="G9" s="205">
        <f>G10+G20</f>
        <v>76129000</v>
      </c>
      <c r="H9" s="30"/>
      <c r="I9" s="205">
        <f>I10+I20</f>
        <v>37965200</v>
      </c>
      <c r="J9" s="205">
        <f>J10+J20</f>
        <v>61883276</v>
      </c>
    </row>
    <row r="10" spans="1:10" s="147" customFormat="1" ht="24.75" customHeight="1">
      <c r="A10" s="30">
        <v>1</v>
      </c>
      <c r="B10" s="32" t="s">
        <v>11</v>
      </c>
      <c r="C10" s="36"/>
      <c r="D10" s="205">
        <f>SUM(D11:D19)</f>
        <v>101305076</v>
      </c>
      <c r="E10" s="30"/>
      <c r="F10" s="205">
        <f>SUM(F11:F19)</f>
        <v>24144500</v>
      </c>
      <c r="G10" s="205">
        <f>SUM(G11:G19)</f>
        <v>48289000</v>
      </c>
      <c r="H10" s="30"/>
      <c r="I10" s="205">
        <f>SUM(I11:I19)</f>
        <v>32525200</v>
      </c>
      <c r="J10" s="205">
        <f>SUM(J11:J19)</f>
        <v>53016076</v>
      </c>
    </row>
    <row r="11" spans="1:10" ht="24.75" customHeight="1">
      <c r="A11" s="36" t="s">
        <v>12</v>
      </c>
      <c r="B11" s="35" t="s">
        <v>13</v>
      </c>
      <c r="C11" s="36">
        <f aca="true" t="shared" si="0" ref="C11:C75">E11+H11</f>
        <v>3.63</v>
      </c>
      <c r="D11" s="37">
        <f>G11+J11</f>
        <v>10863950</v>
      </c>
      <c r="E11" s="36">
        <f>'Bieu 01TKDT'!G14</f>
        <v>2</v>
      </c>
      <c r="F11" s="206">
        <f>'Bieu 2aDG'!H11</f>
        <v>0</v>
      </c>
      <c r="G11" s="37">
        <f>ROUND(E11*F11,0)</f>
        <v>0</v>
      </c>
      <c r="H11" s="36">
        <f>'Bieu 01TKDT'!G15</f>
        <v>1.63</v>
      </c>
      <c r="I11" s="206">
        <f>'Bieu 2bDG'!H11</f>
        <v>6665000</v>
      </c>
      <c r="J11" s="37">
        <f>ROUND(H11*I11,0)</f>
        <v>10863950</v>
      </c>
    </row>
    <row r="12" spans="1:10" ht="24.75" customHeight="1">
      <c r="A12" s="36" t="s">
        <v>12</v>
      </c>
      <c r="B12" s="35" t="s">
        <v>14</v>
      </c>
      <c r="C12" s="36">
        <f t="shared" si="0"/>
        <v>3.63</v>
      </c>
      <c r="D12" s="37">
        <f aca="true" t="shared" si="1" ref="D12:D75">G12+J12</f>
        <v>23569590</v>
      </c>
      <c r="E12" s="36">
        <f>$E$11</f>
        <v>2</v>
      </c>
      <c r="F12" s="206">
        <f>'Bieu 2aDG'!H12</f>
        <v>6493000</v>
      </c>
      <c r="G12" s="37">
        <f aca="true" t="shared" si="2" ref="G12:G19">ROUND(E12*F12,0)</f>
        <v>12986000</v>
      </c>
      <c r="H12" s="36">
        <f>$H$11</f>
        <v>1.63</v>
      </c>
      <c r="I12" s="206">
        <f>'Bieu 2bDG'!H12</f>
        <v>6493000</v>
      </c>
      <c r="J12" s="37">
        <f aca="true" t="shared" si="3" ref="J12:J19">ROUND(H12*I12,0)</f>
        <v>10583590</v>
      </c>
    </row>
    <row r="13" spans="1:10" ht="24.75" customHeight="1">
      <c r="A13" s="36" t="s">
        <v>12</v>
      </c>
      <c r="B13" s="35" t="s">
        <v>16</v>
      </c>
      <c r="C13" s="36">
        <f t="shared" si="0"/>
        <v>3.63</v>
      </c>
      <c r="D13" s="37">
        <f t="shared" si="1"/>
        <v>8194725</v>
      </c>
      <c r="E13" s="36">
        <f aca="true" t="shared" si="4" ref="E13:E31">$E$11</f>
        <v>2</v>
      </c>
      <c r="F13" s="206">
        <f>'Bieu 2aDG'!H13</f>
        <v>2257500</v>
      </c>
      <c r="G13" s="37">
        <f t="shared" si="2"/>
        <v>4515000</v>
      </c>
      <c r="H13" s="36">
        <f aca="true" t="shared" si="5" ref="H13:H31">$H$11</f>
        <v>1.63</v>
      </c>
      <c r="I13" s="206">
        <f>'Bieu 2bDG'!H13</f>
        <v>2257500</v>
      </c>
      <c r="J13" s="37">
        <f t="shared" si="3"/>
        <v>3679725</v>
      </c>
    </row>
    <row r="14" spans="1:10" ht="24.75" customHeight="1">
      <c r="A14" s="36" t="s">
        <v>12</v>
      </c>
      <c r="B14" s="35" t="s">
        <v>17</v>
      </c>
      <c r="C14" s="36">
        <f t="shared" si="0"/>
        <v>3.63</v>
      </c>
      <c r="D14" s="37">
        <f t="shared" si="1"/>
        <v>12643290</v>
      </c>
      <c r="E14" s="36">
        <f t="shared" si="4"/>
        <v>2</v>
      </c>
      <c r="F14" s="206">
        <f>'Bieu 2aDG'!H14</f>
        <v>3483000</v>
      </c>
      <c r="G14" s="37">
        <f t="shared" si="2"/>
        <v>6966000</v>
      </c>
      <c r="H14" s="36">
        <f t="shared" si="5"/>
        <v>1.63</v>
      </c>
      <c r="I14" s="206">
        <f>'Bieu 2bDG'!H14</f>
        <v>3483000</v>
      </c>
      <c r="J14" s="37">
        <f t="shared" si="3"/>
        <v>5677290</v>
      </c>
    </row>
    <row r="15" spans="1:10" ht="24.75" customHeight="1">
      <c r="A15" s="36" t="s">
        <v>12</v>
      </c>
      <c r="B15" s="35" t="s">
        <v>18</v>
      </c>
      <c r="C15" s="36">
        <f t="shared" si="0"/>
        <v>3.63</v>
      </c>
      <c r="D15" s="37">
        <f t="shared" si="1"/>
        <v>11082390</v>
      </c>
      <c r="E15" s="36">
        <f t="shared" si="4"/>
        <v>2</v>
      </c>
      <c r="F15" s="206">
        <f>'Bieu 2aDG'!H15</f>
        <v>3053000</v>
      </c>
      <c r="G15" s="37">
        <f t="shared" si="2"/>
        <v>6106000</v>
      </c>
      <c r="H15" s="36">
        <f t="shared" si="5"/>
        <v>1.63</v>
      </c>
      <c r="I15" s="206">
        <f>'Bieu 2bDG'!H15</f>
        <v>3053000</v>
      </c>
      <c r="J15" s="37">
        <f t="shared" si="3"/>
        <v>4976390</v>
      </c>
    </row>
    <row r="16" spans="1:10" ht="24.75" customHeight="1">
      <c r="A16" s="36" t="s">
        <v>12</v>
      </c>
      <c r="B16" s="35" t="s">
        <v>181</v>
      </c>
      <c r="C16" s="36">
        <f t="shared" si="0"/>
        <v>3.63</v>
      </c>
      <c r="D16" s="37">
        <f t="shared" si="1"/>
        <v>14204190</v>
      </c>
      <c r="E16" s="36">
        <f t="shared" si="4"/>
        <v>2</v>
      </c>
      <c r="F16" s="206">
        <f>'Bieu 2aDG'!H16</f>
        <v>3913000</v>
      </c>
      <c r="G16" s="37">
        <f t="shared" si="2"/>
        <v>7826000</v>
      </c>
      <c r="H16" s="36">
        <f t="shared" si="5"/>
        <v>1.63</v>
      </c>
      <c r="I16" s="206">
        <f>'Bieu 2bDG'!H16</f>
        <v>3913000</v>
      </c>
      <c r="J16" s="37">
        <f t="shared" si="3"/>
        <v>6378190</v>
      </c>
    </row>
    <row r="17" spans="1:10" ht="24.75" customHeight="1">
      <c r="A17" s="36" t="s">
        <v>12</v>
      </c>
      <c r="B17" s="35" t="s">
        <v>20</v>
      </c>
      <c r="C17" s="36">
        <f t="shared" si="0"/>
        <v>3.63</v>
      </c>
      <c r="D17" s="37">
        <f t="shared" si="1"/>
        <v>8819085</v>
      </c>
      <c r="E17" s="36">
        <f t="shared" si="4"/>
        <v>2</v>
      </c>
      <c r="F17" s="206">
        <f>'Bieu 2aDG'!H17</f>
        <v>2429500</v>
      </c>
      <c r="G17" s="37">
        <f t="shared" si="2"/>
        <v>4859000</v>
      </c>
      <c r="H17" s="36">
        <f t="shared" si="5"/>
        <v>1.63</v>
      </c>
      <c r="I17" s="206">
        <f>'Bieu 2bDG'!H17</f>
        <v>2429500</v>
      </c>
      <c r="J17" s="37">
        <f t="shared" si="3"/>
        <v>3960085</v>
      </c>
    </row>
    <row r="18" spans="1:10" ht="24.75" customHeight="1">
      <c r="A18" s="36" t="s">
        <v>12</v>
      </c>
      <c r="B18" s="35" t="s">
        <v>131</v>
      </c>
      <c r="C18" s="36">
        <f t="shared" si="0"/>
        <v>3.63</v>
      </c>
      <c r="D18" s="37">
        <f t="shared" si="1"/>
        <v>9376580</v>
      </c>
      <c r="E18" s="36">
        <f t="shared" si="4"/>
        <v>2</v>
      </c>
      <c r="F18" s="206">
        <f>'Bieu 2aDG'!H18</f>
        <v>2515500</v>
      </c>
      <c r="G18" s="37">
        <f t="shared" si="2"/>
        <v>5031000</v>
      </c>
      <c r="H18" s="36">
        <f t="shared" si="5"/>
        <v>1.63</v>
      </c>
      <c r="I18" s="206">
        <f>'Bieu 2bDG'!H18</f>
        <v>2666000</v>
      </c>
      <c r="J18" s="37">
        <f t="shared" si="3"/>
        <v>4345580</v>
      </c>
    </row>
    <row r="19" spans="1:10" ht="24.75" customHeight="1">
      <c r="A19" s="36" t="s">
        <v>12</v>
      </c>
      <c r="B19" s="35" t="s">
        <v>22</v>
      </c>
      <c r="C19" s="36">
        <f t="shared" si="0"/>
        <v>3.63</v>
      </c>
      <c r="D19" s="37">
        <f t="shared" si="1"/>
        <v>2551276</v>
      </c>
      <c r="E19" s="36">
        <f t="shared" si="4"/>
        <v>2</v>
      </c>
      <c r="F19" s="206">
        <f>'Bieu 2aDG'!H19</f>
        <v>0</v>
      </c>
      <c r="G19" s="37">
        <f t="shared" si="2"/>
        <v>0</v>
      </c>
      <c r="H19" s="36">
        <f t="shared" si="5"/>
        <v>1.63</v>
      </c>
      <c r="I19" s="206">
        <f>'Bieu 2bDG'!H19</f>
        <v>1565200</v>
      </c>
      <c r="J19" s="37">
        <f t="shared" si="3"/>
        <v>2551276</v>
      </c>
    </row>
    <row r="20" spans="1:10" s="147" customFormat="1" ht="24.75" customHeight="1">
      <c r="A20" s="30">
        <v>2</v>
      </c>
      <c r="B20" s="32" t="s">
        <v>24</v>
      </c>
      <c r="C20" s="36"/>
      <c r="D20" s="205">
        <f>SUM(D21:D23)</f>
        <v>36707200</v>
      </c>
      <c r="E20" s="36"/>
      <c r="F20" s="205">
        <f>SUM(F21:F23)</f>
        <v>13920000</v>
      </c>
      <c r="G20" s="205">
        <f>SUM(G21:G23)</f>
        <v>27840000</v>
      </c>
      <c r="H20" s="30"/>
      <c r="I20" s="205">
        <f>SUM(I21:I23)</f>
        <v>5440000</v>
      </c>
      <c r="J20" s="205">
        <f>SUM(J21:J23)</f>
        <v>8867200</v>
      </c>
    </row>
    <row r="21" spans="1:10" ht="24.75" customHeight="1">
      <c r="A21" s="36" t="s">
        <v>12</v>
      </c>
      <c r="B21" s="35" t="s">
        <v>173</v>
      </c>
      <c r="C21" s="36">
        <f t="shared" si="0"/>
        <v>2</v>
      </c>
      <c r="D21" s="37">
        <f t="shared" si="1"/>
        <v>24640000</v>
      </c>
      <c r="E21" s="36">
        <f t="shared" si="4"/>
        <v>2</v>
      </c>
      <c r="F21" s="206">
        <f>'Bieu 2aDG'!H21</f>
        <v>12320000</v>
      </c>
      <c r="G21" s="37">
        <f>ROUND(E21*F21,0)</f>
        <v>24640000</v>
      </c>
      <c r="H21" s="226">
        <v>0</v>
      </c>
      <c r="I21" s="206">
        <v>0</v>
      </c>
      <c r="J21" s="227">
        <v>0</v>
      </c>
    </row>
    <row r="22" spans="1:10" ht="24.75" customHeight="1">
      <c r="A22" s="36" t="s">
        <v>12</v>
      </c>
      <c r="B22" s="35" t="s">
        <v>125</v>
      </c>
      <c r="C22" s="36">
        <f t="shared" si="0"/>
        <v>1.63</v>
      </c>
      <c r="D22" s="37">
        <f t="shared" si="1"/>
        <v>6259200</v>
      </c>
      <c r="E22" s="36"/>
      <c r="F22" s="205">
        <v>0</v>
      </c>
      <c r="G22" s="205">
        <v>0</v>
      </c>
      <c r="H22" s="36">
        <f t="shared" si="5"/>
        <v>1.63</v>
      </c>
      <c r="I22" s="206">
        <f>'Bieu 2bDG'!H21</f>
        <v>3840000</v>
      </c>
      <c r="J22" s="37">
        <f>ROUND(H22*I22,0)</f>
        <v>6259200</v>
      </c>
    </row>
    <row r="23" spans="1:10" ht="24.75" customHeight="1">
      <c r="A23" s="36" t="s">
        <v>12</v>
      </c>
      <c r="B23" s="35" t="s">
        <v>26</v>
      </c>
      <c r="C23" s="36">
        <f t="shared" si="0"/>
        <v>3.63</v>
      </c>
      <c r="D23" s="37">
        <f t="shared" si="1"/>
        <v>5808000</v>
      </c>
      <c r="E23" s="36">
        <f t="shared" si="4"/>
        <v>2</v>
      </c>
      <c r="F23" s="205">
        <f>'Bieu 2aDG'!H22</f>
        <v>1600000</v>
      </c>
      <c r="G23" s="37">
        <f>ROUND(E23*F23,0)</f>
        <v>3200000</v>
      </c>
      <c r="H23" s="36">
        <f t="shared" si="5"/>
        <v>1.63</v>
      </c>
      <c r="I23" s="206">
        <f>'Bieu 2bDG'!H22</f>
        <v>1600000</v>
      </c>
      <c r="J23" s="37">
        <f>ROUND(H23*I23,0)</f>
        <v>2608000</v>
      </c>
    </row>
    <row r="24" spans="1:10" s="147" customFormat="1" ht="24.75" customHeight="1">
      <c r="A24" s="30" t="s">
        <v>28</v>
      </c>
      <c r="B24" s="32" t="s">
        <v>52</v>
      </c>
      <c r="C24" s="36">
        <f t="shared" si="0"/>
        <v>3.63</v>
      </c>
      <c r="D24" s="40">
        <f t="shared" si="1"/>
        <v>4140368</v>
      </c>
      <c r="E24" s="36">
        <f t="shared" si="4"/>
        <v>2</v>
      </c>
      <c r="F24" s="205">
        <f>'Bieu 2aDG'!H23</f>
        <v>1141935</v>
      </c>
      <c r="G24" s="40">
        <f>ROUND(E24*F24,0)</f>
        <v>2283870</v>
      </c>
      <c r="H24" s="36">
        <f t="shared" si="5"/>
        <v>1.63</v>
      </c>
      <c r="I24" s="205">
        <f>'Bieu 2bDG'!H23</f>
        <v>1138956</v>
      </c>
      <c r="J24" s="40">
        <f>ROUND(H24*I24,0)</f>
        <v>1856498</v>
      </c>
    </row>
    <row r="25" spans="1:10" s="147" customFormat="1" ht="24.75" customHeight="1">
      <c r="A25" s="30" t="s">
        <v>29</v>
      </c>
      <c r="B25" s="32" t="s">
        <v>30</v>
      </c>
      <c r="C25" s="36"/>
      <c r="D25" s="40">
        <f>D26</f>
        <v>5486564</v>
      </c>
      <c r="E25" s="36"/>
      <c r="F25" s="205">
        <f>F26</f>
        <v>1511450</v>
      </c>
      <c r="G25" s="205">
        <f>G26</f>
        <v>3022900</v>
      </c>
      <c r="H25" s="30"/>
      <c r="I25" s="205">
        <f>I26</f>
        <v>1511450</v>
      </c>
      <c r="J25" s="205">
        <f>J26</f>
        <v>2463664</v>
      </c>
    </row>
    <row r="26" spans="1:10" ht="24.75" customHeight="1">
      <c r="A26" s="34" t="s">
        <v>12</v>
      </c>
      <c r="B26" s="35" t="s">
        <v>31</v>
      </c>
      <c r="C26" s="36">
        <f t="shared" si="0"/>
        <v>3.63</v>
      </c>
      <c r="D26" s="37">
        <f t="shared" si="1"/>
        <v>5486564</v>
      </c>
      <c r="E26" s="36">
        <f t="shared" si="4"/>
        <v>2</v>
      </c>
      <c r="F26" s="206">
        <f>'Bieu 2aDG'!H25</f>
        <v>1511450</v>
      </c>
      <c r="G26" s="37">
        <f>ROUND(E26*F26,0)</f>
        <v>3022900</v>
      </c>
      <c r="H26" s="36">
        <f t="shared" si="5"/>
        <v>1.63</v>
      </c>
      <c r="I26" s="206">
        <f>'Bieu 2bDG'!H25</f>
        <v>1511450</v>
      </c>
      <c r="J26" s="37">
        <f>ROUND(H26*I26,0)</f>
        <v>2463664</v>
      </c>
    </row>
    <row r="27" spans="1:10" s="147" customFormat="1" ht="24.75" customHeight="1">
      <c r="A27" s="30" t="s">
        <v>33</v>
      </c>
      <c r="B27" s="32" t="s">
        <v>34</v>
      </c>
      <c r="C27" s="36"/>
      <c r="D27" s="205">
        <f>SUM(D28:D31)</f>
        <v>8485109</v>
      </c>
      <c r="E27" s="36"/>
      <c r="F27" s="205">
        <f>SUM(F28:F31)</f>
        <v>2339964</v>
      </c>
      <c r="G27" s="205">
        <f>SUM(G28:G31)</f>
        <v>4679928</v>
      </c>
      <c r="H27" s="30"/>
      <c r="I27" s="205">
        <f>SUM(I28:I31)</f>
        <v>2334467</v>
      </c>
      <c r="J27" s="205">
        <f>SUM(J28:J31)</f>
        <v>3805181</v>
      </c>
    </row>
    <row r="28" spans="1:10" ht="24.75" customHeight="1">
      <c r="A28" s="36">
        <v>1</v>
      </c>
      <c r="B28" s="35" t="s">
        <v>35</v>
      </c>
      <c r="C28" s="36">
        <f t="shared" si="0"/>
        <v>3.63</v>
      </c>
      <c r="D28" s="37">
        <f t="shared" si="1"/>
        <v>385970</v>
      </c>
      <c r="E28" s="36">
        <f t="shared" si="4"/>
        <v>2</v>
      </c>
      <c r="F28" s="206">
        <f>'Bieu 2aDG'!H27</f>
        <v>106314</v>
      </c>
      <c r="G28" s="37">
        <f>ROUND(E28*F28,0)</f>
        <v>212628</v>
      </c>
      <c r="H28" s="36">
        <f t="shared" si="5"/>
        <v>1.63</v>
      </c>
      <c r="I28" s="206">
        <f>'Bieu 2bDG'!H27</f>
        <v>106345</v>
      </c>
      <c r="J28" s="37">
        <f>ROUND(H28*I28,0)</f>
        <v>173342</v>
      </c>
    </row>
    <row r="29" spans="1:10" ht="24.75" customHeight="1">
      <c r="A29" s="36">
        <v>2</v>
      </c>
      <c r="B29" s="35" t="s">
        <v>36</v>
      </c>
      <c r="C29" s="36">
        <f t="shared" si="0"/>
        <v>3.63</v>
      </c>
      <c r="D29" s="37">
        <f t="shared" si="1"/>
        <v>373211</v>
      </c>
      <c r="E29" s="36">
        <f t="shared" si="4"/>
        <v>2</v>
      </c>
      <c r="F29" s="206">
        <f>'Bieu 2aDG'!H28</f>
        <v>102799</v>
      </c>
      <c r="G29" s="37">
        <f>ROUND(E29*F29,0)</f>
        <v>205598</v>
      </c>
      <c r="H29" s="36">
        <f t="shared" si="5"/>
        <v>1.63</v>
      </c>
      <c r="I29" s="206">
        <f>'Bieu 2bDG'!H28</f>
        <v>102830</v>
      </c>
      <c r="J29" s="37">
        <f>ROUND(H29*I29,0)</f>
        <v>167613</v>
      </c>
    </row>
    <row r="30" spans="1:10" ht="36.75" customHeight="1">
      <c r="A30" s="36">
        <v>3</v>
      </c>
      <c r="B30" s="35" t="s">
        <v>150</v>
      </c>
      <c r="C30" s="36">
        <f t="shared" si="0"/>
        <v>3.63</v>
      </c>
      <c r="D30" s="37">
        <f t="shared" si="1"/>
        <v>3585560</v>
      </c>
      <c r="E30" s="36">
        <f t="shared" si="4"/>
        <v>2</v>
      </c>
      <c r="F30" s="206">
        <f>'Bieu 2aDG'!H29</f>
        <v>988916</v>
      </c>
      <c r="G30" s="37">
        <f>ROUND(E30*F30,0)</f>
        <v>1977832</v>
      </c>
      <c r="H30" s="36">
        <f t="shared" si="5"/>
        <v>1.63</v>
      </c>
      <c r="I30" s="206">
        <f>'Bieu 2bDG'!H29</f>
        <v>986336</v>
      </c>
      <c r="J30" s="37">
        <f>ROUND(H30*I30,0)</f>
        <v>1607728</v>
      </c>
    </row>
    <row r="31" spans="1:10" ht="36.75" customHeight="1">
      <c r="A31" s="36">
        <v>4</v>
      </c>
      <c r="B31" s="35" t="s">
        <v>151</v>
      </c>
      <c r="C31" s="36">
        <f t="shared" si="0"/>
        <v>3.63</v>
      </c>
      <c r="D31" s="37">
        <f t="shared" si="1"/>
        <v>4140368</v>
      </c>
      <c r="E31" s="36">
        <f t="shared" si="4"/>
        <v>2</v>
      </c>
      <c r="F31" s="206">
        <f>'Bieu 2aDG'!H30</f>
        <v>1141935</v>
      </c>
      <c r="G31" s="37">
        <f>ROUND(E31*F31,0)</f>
        <v>2283870</v>
      </c>
      <c r="H31" s="36">
        <f t="shared" si="5"/>
        <v>1.63</v>
      </c>
      <c r="I31" s="206">
        <f>'Bieu 2bDG'!H30</f>
        <v>1138956</v>
      </c>
      <c r="J31" s="37">
        <f>ROUND(H31*I31,0)</f>
        <v>1856498</v>
      </c>
    </row>
    <row r="32" spans="1:10" s="147" customFormat="1" ht="24.75" customHeight="1">
      <c r="A32" s="30" t="s">
        <v>38</v>
      </c>
      <c r="B32" s="32" t="s">
        <v>107</v>
      </c>
      <c r="C32" s="36"/>
      <c r="D32" s="205">
        <f>D33+D47+D48</f>
        <v>92095619</v>
      </c>
      <c r="E32" s="36"/>
      <c r="F32" s="205">
        <f>F33+F47+F48</f>
        <v>25990977</v>
      </c>
      <c r="G32" s="205">
        <f>G33+G47+G48</f>
        <v>51981954</v>
      </c>
      <c r="H32" s="30"/>
      <c r="I32" s="205">
        <f>I33+I47+I48</f>
        <v>24609610</v>
      </c>
      <c r="J32" s="205">
        <f>J33+J47+J48</f>
        <v>40113665</v>
      </c>
    </row>
    <row r="33" spans="1:10" s="147" customFormat="1" ht="24.75" customHeight="1">
      <c r="A33" s="30" t="s">
        <v>9</v>
      </c>
      <c r="B33" s="32" t="s">
        <v>10</v>
      </c>
      <c r="C33" s="36"/>
      <c r="D33" s="205">
        <f>D34+D43</f>
        <v>84804156</v>
      </c>
      <c r="E33" s="36"/>
      <c r="F33" s="205">
        <f>F34+F43</f>
        <v>23933200</v>
      </c>
      <c r="G33" s="205">
        <f>G34+G43</f>
        <v>47866400</v>
      </c>
      <c r="H33" s="30"/>
      <c r="I33" s="205">
        <f>I34+I43</f>
        <v>22661200</v>
      </c>
      <c r="J33" s="205">
        <f>J34+J43</f>
        <v>36937756</v>
      </c>
    </row>
    <row r="34" spans="1:10" s="147" customFormat="1" ht="24.75" customHeight="1">
      <c r="A34" s="30">
        <v>1</v>
      </c>
      <c r="B34" s="32" t="s">
        <v>11</v>
      </c>
      <c r="C34" s="36"/>
      <c r="D34" s="205">
        <f>SUM(D35:D42)</f>
        <v>74361276</v>
      </c>
      <c r="E34" s="36"/>
      <c r="F34" s="205">
        <f>SUM(F35:F42)</f>
        <v>20485200</v>
      </c>
      <c r="G34" s="205">
        <f>SUM(G35:G42)</f>
        <v>40970400</v>
      </c>
      <c r="H34" s="30"/>
      <c r="I34" s="205">
        <f>SUM(I35:I42)</f>
        <v>20485200</v>
      </c>
      <c r="J34" s="205">
        <f>SUM(J35:J42)</f>
        <v>33390876</v>
      </c>
    </row>
    <row r="35" spans="1:10" ht="24.75" customHeight="1">
      <c r="A35" s="36" t="s">
        <v>12</v>
      </c>
      <c r="B35" s="35" t="s">
        <v>39</v>
      </c>
      <c r="C35" s="36">
        <f t="shared" si="0"/>
        <v>3.63</v>
      </c>
      <c r="D35" s="37">
        <f t="shared" si="1"/>
        <v>14204190</v>
      </c>
      <c r="E35" s="36">
        <f aca="true" t="shared" si="6" ref="E35:E42">$E$11</f>
        <v>2</v>
      </c>
      <c r="F35" s="206">
        <f>'Bieu 2aDG'!H34</f>
        <v>3913000</v>
      </c>
      <c r="G35" s="37">
        <f aca="true" t="shared" si="7" ref="G35:G42">ROUND(E35*F35,0)</f>
        <v>7826000</v>
      </c>
      <c r="H35" s="36">
        <f aca="true" t="shared" si="8" ref="H35:H42">$H$11</f>
        <v>1.63</v>
      </c>
      <c r="I35" s="206">
        <f>'Bieu 2bDG'!H34</f>
        <v>3913000</v>
      </c>
      <c r="J35" s="37">
        <f aca="true" t="shared" si="9" ref="J35:J42">ROUND(H35*I35,0)</f>
        <v>6378190</v>
      </c>
    </row>
    <row r="36" spans="1:10" ht="24.75" customHeight="1">
      <c r="A36" s="36" t="s">
        <v>12</v>
      </c>
      <c r="B36" s="35" t="s">
        <v>40</v>
      </c>
      <c r="C36" s="36">
        <f t="shared" si="0"/>
        <v>3.63</v>
      </c>
      <c r="D36" s="37">
        <f t="shared" si="1"/>
        <v>8819085</v>
      </c>
      <c r="E36" s="36">
        <f t="shared" si="6"/>
        <v>2</v>
      </c>
      <c r="F36" s="206">
        <f>'Bieu 2aDG'!H35</f>
        <v>2429500</v>
      </c>
      <c r="G36" s="37">
        <f t="shared" si="7"/>
        <v>4859000</v>
      </c>
      <c r="H36" s="36">
        <f t="shared" si="8"/>
        <v>1.63</v>
      </c>
      <c r="I36" s="206">
        <f>'Bieu 2bDG'!H35</f>
        <v>2429500</v>
      </c>
      <c r="J36" s="37">
        <f t="shared" si="9"/>
        <v>3960085</v>
      </c>
    </row>
    <row r="37" spans="1:10" ht="24.75" customHeight="1">
      <c r="A37" s="36" t="s">
        <v>12</v>
      </c>
      <c r="B37" s="35" t="s">
        <v>41</v>
      </c>
      <c r="C37" s="36">
        <f t="shared" si="0"/>
        <v>3.63</v>
      </c>
      <c r="D37" s="37">
        <f t="shared" si="1"/>
        <v>12643290</v>
      </c>
      <c r="E37" s="36">
        <f t="shared" si="6"/>
        <v>2</v>
      </c>
      <c r="F37" s="206">
        <f>'Bieu 2aDG'!H36</f>
        <v>3483000</v>
      </c>
      <c r="G37" s="37">
        <f t="shared" si="7"/>
        <v>6966000</v>
      </c>
      <c r="H37" s="36">
        <f t="shared" si="8"/>
        <v>1.63</v>
      </c>
      <c r="I37" s="206">
        <f>'Bieu 2bDG'!H36</f>
        <v>3483000</v>
      </c>
      <c r="J37" s="37">
        <f t="shared" si="9"/>
        <v>5677290</v>
      </c>
    </row>
    <row r="38" spans="1:10" ht="24.75" customHeight="1">
      <c r="A38" s="36" t="s">
        <v>12</v>
      </c>
      <c r="B38" s="35" t="s">
        <v>152</v>
      </c>
      <c r="C38" s="36">
        <f t="shared" si="0"/>
        <v>3.63</v>
      </c>
      <c r="D38" s="37">
        <f t="shared" si="1"/>
        <v>2341350</v>
      </c>
      <c r="E38" s="36">
        <f t="shared" si="6"/>
        <v>2</v>
      </c>
      <c r="F38" s="206">
        <f>'Bieu 2aDG'!H37</f>
        <v>645000</v>
      </c>
      <c r="G38" s="37">
        <f t="shared" si="7"/>
        <v>1290000</v>
      </c>
      <c r="H38" s="36">
        <f t="shared" si="8"/>
        <v>1.63</v>
      </c>
      <c r="I38" s="206">
        <f>'Bieu 2bDG'!H37</f>
        <v>645000</v>
      </c>
      <c r="J38" s="37">
        <f t="shared" si="9"/>
        <v>1051350</v>
      </c>
    </row>
    <row r="39" spans="1:10" ht="24.75" customHeight="1">
      <c r="A39" s="36" t="s">
        <v>12</v>
      </c>
      <c r="B39" s="35" t="s">
        <v>43</v>
      </c>
      <c r="C39" s="36">
        <f t="shared" si="0"/>
        <v>3.63</v>
      </c>
      <c r="D39" s="37">
        <f t="shared" si="1"/>
        <v>10926300</v>
      </c>
      <c r="E39" s="36">
        <f t="shared" si="6"/>
        <v>2</v>
      </c>
      <c r="F39" s="206">
        <f>'Bieu 2aDG'!H38</f>
        <v>3010000</v>
      </c>
      <c r="G39" s="37">
        <f t="shared" si="7"/>
        <v>6020000</v>
      </c>
      <c r="H39" s="36">
        <f t="shared" si="8"/>
        <v>1.63</v>
      </c>
      <c r="I39" s="206">
        <f>'Bieu 2bDG'!H38</f>
        <v>3010000</v>
      </c>
      <c r="J39" s="37">
        <f t="shared" si="9"/>
        <v>4906300</v>
      </c>
    </row>
    <row r="40" spans="1:10" ht="24.75" customHeight="1">
      <c r="A40" s="36" t="s">
        <v>12</v>
      </c>
      <c r="B40" s="35" t="s">
        <v>45</v>
      </c>
      <c r="C40" s="36">
        <f t="shared" si="0"/>
        <v>3.63</v>
      </c>
      <c r="D40" s="37">
        <f t="shared" si="1"/>
        <v>8819085</v>
      </c>
      <c r="E40" s="36">
        <f t="shared" si="6"/>
        <v>2</v>
      </c>
      <c r="F40" s="206">
        <f>'Bieu 2aDG'!H39</f>
        <v>2429500</v>
      </c>
      <c r="G40" s="37">
        <f t="shared" si="7"/>
        <v>4859000</v>
      </c>
      <c r="H40" s="36">
        <f t="shared" si="8"/>
        <v>1.63</v>
      </c>
      <c r="I40" s="206">
        <f>'Bieu 2bDG'!H39</f>
        <v>2429500</v>
      </c>
      <c r="J40" s="37">
        <f t="shared" si="9"/>
        <v>3960085</v>
      </c>
    </row>
    <row r="41" spans="1:10" ht="24.75" customHeight="1">
      <c r="A41" s="36" t="s">
        <v>12</v>
      </c>
      <c r="B41" s="35" t="s">
        <v>46</v>
      </c>
      <c r="C41" s="36">
        <f t="shared" si="0"/>
        <v>3.63</v>
      </c>
      <c r="D41" s="37">
        <f t="shared" si="1"/>
        <v>10926300</v>
      </c>
      <c r="E41" s="36">
        <f t="shared" si="6"/>
        <v>2</v>
      </c>
      <c r="F41" s="206">
        <f>'Bieu 2aDG'!H40</f>
        <v>3010000</v>
      </c>
      <c r="G41" s="37">
        <f t="shared" si="7"/>
        <v>6020000</v>
      </c>
      <c r="H41" s="36">
        <f t="shared" si="8"/>
        <v>1.63</v>
      </c>
      <c r="I41" s="206">
        <f>'Bieu 2bDG'!H40</f>
        <v>3010000</v>
      </c>
      <c r="J41" s="37">
        <f t="shared" si="9"/>
        <v>4906300</v>
      </c>
    </row>
    <row r="42" spans="1:10" ht="24.75" customHeight="1">
      <c r="A42" s="36" t="s">
        <v>12</v>
      </c>
      <c r="B42" s="35" t="s">
        <v>22</v>
      </c>
      <c r="C42" s="36">
        <f t="shared" si="0"/>
        <v>3.63</v>
      </c>
      <c r="D42" s="37">
        <f t="shared" si="1"/>
        <v>5681676</v>
      </c>
      <c r="E42" s="36">
        <f t="shared" si="6"/>
        <v>2</v>
      </c>
      <c r="F42" s="206">
        <f>'Bieu 2aDG'!H41</f>
        <v>1565200</v>
      </c>
      <c r="G42" s="37">
        <f t="shared" si="7"/>
        <v>3130400</v>
      </c>
      <c r="H42" s="36">
        <f t="shared" si="8"/>
        <v>1.63</v>
      </c>
      <c r="I42" s="206">
        <f>'Bieu 2bDG'!H41</f>
        <v>1565200</v>
      </c>
      <c r="J42" s="37">
        <f t="shared" si="9"/>
        <v>2551276</v>
      </c>
    </row>
    <row r="43" spans="1:10" s="147" customFormat="1" ht="24.75" customHeight="1">
      <c r="A43" s="30">
        <v>2</v>
      </c>
      <c r="B43" s="32" t="s">
        <v>24</v>
      </c>
      <c r="C43" s="30"/>
      <c r="D43" s="205">
        <f>SUM(D44:D46)</f>
        <v>10442880</v>
      </c>
      <c r="E43" s="30"/>
      <c r="F43" s="205">
        <f>SUM(F44:F46)</f>
        <v>3448000</v>
      </c>
      <c r="G43" s="205">
        <f>SUM(G44:G46)</f>
        <v>6896000</v>
      </c>
      <c r="H43" s="30"/>
      <c r="I43" s="205">
        <f>SUM(I44:I46)</f>
        <v>2176000</v>
      </c>
      <c r="J43" s="205">
        <f>SUM(J44:J46)</f>
        <v>3546880</v>
      </c>
    </row>
    <row r="44" spans="1:10" ht="24.75" customHeight="1">
      <c r="A44" s="36" t="s">
        <v>12</v>
      </c>
      <c r="B44" s="35" t="s">
        <v>173</v>
      </c>
      <c r="C44" s="36">
        <f t="shared" si="0"/>
        <v>2</v>
      </c>
      <c r="D44" s="37">
        <f>G44+J44</f>
        <v>3696000</v>
      </c>
      <c r="E44" s="36">
        <f>$E$11</f>
        <v>2</v>
      </c>
      <c r="F44" s="206">
        <f>'Bieu 2aDG'!H43</f>
        <v>1848000</v>
      </c>
      <c r="G44" s="37">
        <f>ROUND(E44*F44,0)</f>
        <v>3696000</v>
      </c>
      <c r="H44" s="206">
        <v>0</v>
      </c>
      <c r="I44" s="206">
        <v>0</v>
      </c>
      <c r="J44" s="206">
        <v>0</v>
      </c>
    </row>
    <row r="45" spans="1:10" ht="24.75" customHeight="1">
      <c r="A45" s="36" t="s">
        <v>12</v>
      </c>
      <c r="B45" s="35" t="s">
        <v>125</v>
      </c>
      <c r="C45" s="36">
        <f t="shared" si="0"/>
        <v>1.63</v>
      </c>
      <c r="D45" s="37">
        <f>G45+J45</f>
        <v>938880</v>
      </c>
      <c r="E45" s="36"/>
      <c r="F45" s="206"/>
      <c r="G45" s="37"/>
      <c r="H45" s="36">
        <f>$H$11</f>
        <v>1.63</v>
      </c>
      <c r="I45" s="206">
        <f>'Bieu 2bDG'!H43</f>
        <v>576000</v>
      </c>
      <c r="J45" s="37">
        <f>ROUND(H45*I45,0)</f>
        <v>938880</v>
      </c>
    </row>
    <row r="46" spans="1:10" ht="24.75" customHeight="1">
      <c r="A46" s="36" t="s">
        <v>12</v>
      </c>
      <c r="B46" s="35" t="s">
        <v>47</v>
      </c>
      <c r="C46" s="36">
        <f t="shared" si="0"/>
        <v>3.63</v>
      </c>
      <c r="D46" s="37">
        <f t="shared" si="1"/>
        <v>5808000</v>
      </c>
      <c r="E46" s="36">
        <f>$E$11</f>
        <v>2</v>
      </c>
      <c r="F46" s="206">
        <f>'Bieu 2aDG'!H44</f>
        <v>1600000</v>
      </c>
      <c r="G46" s="37">
        <f>ROUND(E46*F46,0)</f>
        <v>3200000</v>
      </c>
      <c r="H46" s="36">
        <f>$H$11</f>
        <v>1.63</v>
      </c>
      <c r="I46" s="206">
        <f>'Bieu 2bDG'!H44</f>
        <v>1600000</v>
      </c>
      <c r="J46" s="37">
        <f>ROUND(H46*I46,0)</f>
        <v>2608000</v>
      </c>
    </row>
    <row r="47" spans="1:10" s="147" customFormat="1" ht="24.75" customHeight="1">
      <c r="A47" s="30" t="s">
        <v>28</v>
      </c>
      <c r="B47" s="32" t="s">
        <v>52</v>
      </c>
      <c r="C47" s="30">
        <f t="shared" si="0"/>
        <v>3.63</v>
      </c>
      <c r="D47" s="40">
        <f t="shared" si="1"/>
        <v>2544125</v>
      </c>
      <c r="E47" s="30">
        <f>$E$11</f>
        <v>2</v>
      </c>
      <c r="F47" s="205">
        <f>'Bieu 2aDG'!H45</f>
        <v>717996</v>
      </c>
      <c r="G47" s="40">
        <f>ROUND(E47*F47,0)</f>
        <v>1435992</v>
      </c>
      <c r="H47" s="30">
        <f>$H$11</f>
        <v>1.63</v>
      </c>
      <c r="I47" s="205">
        <f>'Bieu 2bDG'!H45</f>
        <v>679836</v>
      </c>
      <c r="J47" s="40">
        <f>ROUND(H47*I47,0)</f>
        <v>1108133</v>
      </c>
    </row>
    <row r="48" spans="1:10" s="147" customFormat="1" ht="24.75" customHeight="1">
      <c r="A48" s="30" t="s">
        <v>29</v>
      </c>
      <c r="B48" s="32" t="s">
        <v>34</v>
      </c>
      <c r="C48" s="36"/>
      <c r="D48" s="205">
        <f>SUM(D49:D50)</f>
        <v>4747338</v>
      </c>
      <c r="E48" s="36"/>
      <c r="F48" s="205">
        <f>SUM(F49:F50)</f>
        <v>1339781</v>
      </c>
      <c r="G48" s="205">
        <f>SUM(G49:G50)</f>
        <v>2679562</v>
      </c>
      <c r="H48" s="30"/>
      <c r="I48" s="205">
        <f>SUM(I49:I50)</f>
        <v>1268574</v>
      </c>
      <c r="J48" s="205">
        <f>SUM(J49:J50)</f>
        <v>2067776</v>
      </c>
    </row>
    <row r="49" spans="1:10" ht="36.75" customHeight="1">
      <c r="A49" s="36">
        <v>1</v>
      </c>
      <c r="B49" s="35" t="s">
        <v>150</v>
      </c>
      <c r="C49" s="36">
        <f t="shared" si="0"/>
        <v>3.63</v>
      </c>
      <c r="D49" s="37">
        <f t="shared" si="1"/>
        <v>2203213</v>
      </c>
      <c r="E49" s="36">
        <f>$E$11</f>
        <v>2</v>
      </c>
      <c r="F49" s="206">
        <f>'Bieu 2aDG'!H47</f>
        <v>621785</v>
      </c>
      <c r="G49" s="37">
        <f>ROUND(E49*F49,0)</f>
        <v>1243570</v>
      </c>
      <c r="H49" s="36">
        <f>$H$11</f>
        <v>1.63</v>
      </c>
      <c r="I49" s="206">
        <f>'Bieu 2bDG'!H47</f>
        <v>588738</v>
      </c>
      <c r="J49" s="37">
        <f>ROUND(H49*I49,0)</f>
        <v>959643</v>
      </c>
    </row>
    <row r="50" spans="1:10" ht="36.75" customHeight="1">
      <c r="A50" s="36">
        <v>2</v>
      </c>
      <c r="B50" s="35" t="s">
        <v>151</v>
      </c>
      <c r="C50" s="36">
        <f t="shared" si="0"/>
        <v>3.63</v>
      </c>
      <c r="D50" s="37">
        <f t="shared" si="1"/>
        <v>2544125</v>
      </c>
      <c r="E50" s="36">
        <f>$E$11</f>
        <v>2</v>
      </c>
      <c r="F50" s="206">
        <f>'Bieu 2aDG'!H48</f>
        <v>717996</v>
      </c>
      <c r="G50" s="37">
        <f>ROUND(E50*F50,0)</f>
        <v>1435992</v>
      </c>
      <c r="H50" s="36">
        <f>$H$11</f>
        <v>1.63</v>
      </c>
      <c r="I50" s="206">
        <f>'Bieu 2bDG'!H48</f>
        <v>679836</v>
      </c>
      <c r="J50" s="37">
        <f>ROUND(H50*I50,0)</f>
        <v>1108133</v>
      </c>
    </row>
    <row r="51" spans="1:10" s="147" customFormat="1" ht="24.75" customHeight="1">
      <c r="A51" s="30" t="s">
        <v>48</v>
      </c>
      <c r="B51" s="32" t="s">
        <v>108</v>
      </c>
      <c r="C51" s="36"/>
      <c r="D51" s="205">
        <f>D52+D63+D64</f>
        <v>85806777</v>
      </c>
      <c r="E51" s="36"/>
      <c r="F51" s="205">
        <f>F52+F63+F64</f>
        <v>22956748</v>
      </c>
      <c r="G51" s="205">
        <f>G52+G63+G64</f>
        <v>45913496</v>
      </c>
      <c r="H51" s="30"/>
      <c r="I51" s="205">
        <f>I52+I63+I64</f>
        <v>24474405</v>
      </c>
      <c r="J51" s="205">
        <f>J52+J63+J64</f>
        <v>39893281</v>
      </c>
    </row>
    <row r="52" spans="1:10" s="147" customFormat="1" ht="24.75" customHeight="1">
      <c r="A52" s="30" t="s">
        <v>9</v>
      </c>
      <c r="B52" s="32" t="s">
        <v>10</v>
      </c>
      <c r="C52" s="36"/>
      <c r="D52" s="205">
        <f>D53+D61</f>
        <v>79013221</v>
      </c>
      <c r="E52" s="36"/>
      <c r="F52" s="205">
        <f>F53+F61</f>
        <v>21139200</v>
      </c>
      <c r="G52" s="205">
        <f>G53+G61</f>
        <v>42278400</v>
      </c>
      <c r="H52" s="30"/>
      <c r="I52" s="205">
        <f>I53+I61</f>
        <v>22536700</v>
      </c>
      <c r="J52" s="205">
        <f>J53+J61</f>
        <v>36734821</v>
      </c>
    </row>
    <row r="53" spans="1:10" s="147" customFormat="1" ht="24.75" customHeight="1">
      <c r="A53" s="30">
        <v>1</v>
      </c>
      <c r="B53" s="32" t="s">
        <v>11</v>
      </c>
      <c r="C53" s="36"/>
      <c r="D53" s="205">
        <f>SUM(D54:D60)</f>
        <v>73205221</v>
      </c>
      <c r="E53" s="36"/>
      <c r="F53" s="205">
        <f>SUM(F54:F60)</f>
        <v>19539200</v>
      </c>
      <c r="G53" s="205">
        <f>SUM(G54:G60)</f>
        <v>39078400</v>
      </c>
      <c r="H53" s="30"/>
      <c r="I53" s="205">
        <f>SUM(I54:I60)</f>
        <v>20936700</v>
      </c>
      <c r="J53" s="205">
        <f>SUM(J54:J60)</f>
        <v>34126821</v>
      </c>
    </row>
    <row r="54" spans="1:10" ht="24.75" customHeight="1">
      <c r="A54" s="36" t="s">
        <v>12</v>
      </c>
      <c r="B54" s="35" t="s">
        <v>39</v>
      </c>
      <c r="C54" s="36">
        <f t="shared" si="0"/>
        <v>3.63</v>
      </c>
      <c r="D54" s="37">
        <f t="shared" si="1"/>
        <v>12018930</v>
      </c>
      <c r="E54" s="36">
        <f aca="true" t="shared" si="10" ref="E54:E60">$E$11</f>
        <v>2</v>
      </c>
      <c r="F54" s="206">
        <f>'Bieu 2aDG'!H52</f>
        <v>3311000</v>
      </c>
      <c r="G54" s="37">
        <f aca="true" t="shared" si="11" ref="G54:G62">ROUND(E54*F54,0)</f>
        <v>6622000</v>
      </c>
      <c r="H54" s="36">
        <f aca="true" t="shared" si="12" ref="H54:H60">$H$11</f>
        <v>1.63</v>
      </c>
      <c r="I54" s="206">
        <f>'Bieu 2bDG'!H52</f>
        <v>3311000</v>
      </c>
      <c r="J54" s="37">
        <f aca="true" t="shared" si="13" ref="J54:J62">ROUND(H54*I54,0)</f>
        <v>5396930</v>
      </c>
    </row>
    <row r="55" spans="1:10" ht="24.75" customHeight="1">
      <c r="A55" s="36" t="s">
        <v>12</v>
      </c>
      <c r="B55" s="35" t="s">
        <v>40</v>
      </c>
      <c r="C55" s="36">
        <f t="shared" si="0"/>
        <v>3.63</v>
      </c>
      <c r="D55" s="37">
        <f t="shared" si="1"/>
        <v>8819085</v>
      </c>
      <c r="E55" s="36">
        <f t="shared" si="10"/>
        <v>2</v>
      </c>
      <c r="F55" s="206">
        <f>'Bieu 2aDG'!H53</f>
        <v>2429500</v>
      </c>
      <c r="G55" s="37">
        <f t="shared" si="11"/>
        <v>4859000</v>
      </c>
      <c r="H55" s="36">
        <f t="shared" si="12"/>
        <v>1.63</v>
      </c>
      <c r="I55" s="206">
        <f>'Bieu 2bDG'!H53</f>
        <v>2429500</v>
      </c>
      <c r="J55" s="37">
        <f t="shared" si="13"/>
        <v>3960085</v>
      </c>
    </row>
    <row r="56" spans="1:10" ht="24.75" customHeight="1">
      <c r="A56" s="36" t="s">
        <v>12</v>
      </c>
      <c r="B56" s="35" t="s">
        <v>41</v>
      </c>
      <c r="C56" s="36">
        <f t="shared" si="0"/>
        <v>3.63</v>
      </c>
      <c r="D56" s="37">
        <f t="shared" si="1"/>
        <v>12643290</v>
      </c>
      <c r="E56" s="36">
        <f t="shared" si="10"/>
        <v>2</v>
      </c>
      <c r="F56" s="206">
        <f>'Bieu 2aDG'!H54</f>
        <v>3483000</v>
      </c>
      <c r="G56" s="37">
        <f t="shared" si="11"/>
        <v>6966000</v>
      </c>
      <c r="H56" s="36">
        <f t="shared" si="12"/>
        <v>1.63</v>
      </c>
      <c r="I56" s="206">
        <f>'Bieu 2bDG'!H54</f>
        <v>3483000</v>
      </c>
      <c r="J56" s="37">
        <f t="shared" si="13"/>
        <v>5677290</v>
      </c>
    </row>
    <row r="57" spans="1:10" ht="24.75" customHeight="1">
      <c r="A57" s="36" t="s">
        <v>12</v>
      </c>
      <c r="B57" s="35" t="s">
        <v>43</v>
      </c>
      <c r="C57" s="36">
        <f t="shared" si="0"/>
        <v>3.63</v>
      </c>
      <c r="D57" s="37">
        <f t="shared" si="1"/>
        <v>11472615</v>
      </c>
      <c r="E57" s="36">
        <f t="shared" si="10"/>
        <v>2</v>
      </c>
      <c r="F57" s="206">
        <f>'Bieu 2aDG'!H55</f>
        <v>3160500</v>
      </c>
      <c r="G57" s="37">
        <f t="shared" si="11"/>
        <v>6321000</v>
      </c>
      <c r="H57" s="36">
        <f t="shared" si="12"/>
        <v>1.63</v>
      </c>
      <c r="I57" s="206">
        <f>'Bieu 2bDG'!H55</f>
        <v>3160500</v>
      </c>
      <c r="J57" s="37">
        <f t="shared" si="13"/>
        <v>5151615</v>
      </c>
    </row>
    <row r="58" spans="1:10" ht="24.75" customHeight="1">
      <c r="A58" s="36" t="s">
        <v>12</v>
      </c>
      <c r="B58" s="35" t="s">
        <v>45</v>
      </c>
      <c r="C58" s="36">
        <f t="shared" si="0"/>
        <v>3.63</v>
      </c>
      <c r="D58" s="37">
        <f t="shared" si="1"/>
        <v>11097010</v>
      </c>
      <c r="E58" s="36">
        <f t="shared" si="10"/>
        <v>2</v>
      </c>
      <c r="F58" s="206">
        <f>'Bieu 2aDG'!H56</f>
        <v>2429500</v>
      </c>
      <c r="G58" s="37">
        <f t="shared" si="11"/>
        <v>4859000</v>
      </c>
      <c r="H58" s="36">
        <f t="shared" si="12"/>
        <v>1.63</v>
      </c>
      <c r="I58" s="206">
        <f>'Bieu 2bDG'!H56</f>
        <v>3827000</v>
      </c>
      <c r="J58" s="37">
        <f t="shared" si="13"/>
        <v>6238010</v>
      </c>
    </row>
    <row r="59" spans="1:10" ht="24.75" customHeight="1">
      <c r="A59" s="36" t="s">
        <v>12</v>
      </c>
      <c r="B59" s="35" t="s">
        <v>46</v>
      </c>
      <c r="C59" s="36">
        <f t="shared" si="0"/>
        <v>3.63</v>
      </c>
      <c r="D59" s="37">
        <f t="shared" si="1"/>
        <v>11472615</v>
      </c>
      <c r="E59" s="36">
        <f t="shared" si="10"/>
        <v>2</v>
      </c>
      <c r="F59" s="206">
        <f>'Bieu 2aDG'!H57</f>
        <v>3160500</v>
      </c>
      <c r="G59" s="37">
        <f t="shared" si="11"/>
        <v>6321000</v>
      </c>
      <c r="H59" s="36">
        <f t="shared" si="12"/>
        <v>1.63</v>
      </c>
      <c r="I59" s="206">
        <f>'Bieu 2bDG'!H57</f>
        <v>3160500</v>
      </c>
      <c r="J59" s="37">
        <f t="shared" si="13"/>
        <v>5151615</v>
      </c>
    </row>
    <row r="60" spans="1:10" ht="24.75" customHeight="1">
      <c r="A60" s="36" t="s">
        <v>12</v>
      </c>
      <c r="B60" s="35" t="s">
        <v>22</v>
      </c>
      <c r="C60" s="36">
        <f t="shared" si="0"/>
        <v>3.63</v>
      </c>
      <c r="D60" s="37">
        <f t="shared" si="1"/>
        <v>5681676</v>
      </c>
      <c r="E60" s="36">
        <f t="shared" si="10"/>
        <v>2</v>
      </c>
      <c r="F60" s="206">
        <f>'Bieu 2aDG'!H58</f>
        <v>1565200</v>
      </c>
      <c r="G60" s="37">
        <f t="shared" si="11"/>
        <v>3130400</v>
      </c>
      <c r="H60" s="36">
        <f t="shared" si="12"/>
        <v>1.63</v>
      </c>
      <c r="I60" s="206">
        <f>'Bieu 2bDG'!H58</f>
        <v>1565200</v>
      </c>
      <c r="J60" s="37">
        <f t="shared" si="13"/>
        <v>2551276</v>
      </c>
    </row>
    <row r="61" spans="1:10" s="147" customFormat="1" ht="24.75" customHeight="1">
      <c r="A61" s="30">
        <v>2</v>
      </c>
      <c r="B61" s="32" t="s">
        <v>24</v>
      </c>
      <c r="C61" s="36"/>
      <c r="D61" s="40">
        <f t="shared" si="1"/>
        <v>5808000</v>
      </c>
      <c r="E61" s="36"/>
      <c r="F61" s="205">
        <f>F62</f>
        <v>1600000</v>
      </c>
      <c r="G61" s="205">
        <f>G62</f>
        <v>3200000</v>
      </c>
      <c r="H61" s="30"/>
      <c r="I61" s="205">
        <f>I62</f>
        <v>1600000</v>
      </c>
      <c r="J61" s="205">
        <f>J62</f>
        <v>2608000</v>
      </c>
    </row>
    <row r="62" spans="1:10" ht="24.75" customHeight="1">
      <c r="A62" s="36" t="s">
        <v>12</v>
      </c>
      <c r="B62" s="35" t="s">
        <v>47</v>
      </c>
      <c r="C62" s="36">
        <f t="shared" si="0"/>
        <v>3.63</v>
      </c>
      <c r="D62" s="37">
        <f t="shared" si="1"/>
        <v>5808000</v>
      </c>
      <c r="E62" s="36">
        <f>$E$11</f>
        <v>2</v>
      </c>
      <c r="F62" s="206">
        <f>'Bieu 2aDG'!H60</f>
        <v>1600000</v>
      </c>
      <c r="G62" s="37">
        <f t="shared" si="11"/>
        <v>3200000</v>
      </c>
      <c r="H62" s="36">
        <f>$H$11</f>
        <v>1.63</v>
      </c>
      <c r="I62" s="206">
        <f>'Bieu 2bDG'!H60</f>
        <v>1600000</v>
      </c>
      <c r="J62" s="37">
        <f t="shared" si="13"/>
        <v>2608000</v>
      </c>
    </row>
    <row r="63" spans="1:10" s="147" customFormat="1" ht="24.75" customHeight="1">
      <c r="A63" s="30" t="s">
        <v>28</v>
      </c>
      <c r="B63" s="32" t="s">
        <v>52</v>
      </c>
      <c r="C63" s="36">
        <f t="shared" si="0"/>
        <v>3.63</v>
      </c>
      <c r="D63" s="37">
        <f t="shared" si="1"/>
        <v>2370397</v>
      </c>
      <c r="E63" s="36">
        <f>$E$11</f>
        <v>2</v>
      </c>
      <c r="F63" s="205">
        <f>'Bieu 2aDG'!H61</f>
        <v>634176</v>
      </c>
      <c r="G63" s="40">
        <f>ROUND(E63*F63,0)</f>
        <v>1268352</v>
      </c>
      <c r="H63" s="36">
        <f>$H$11</f>
        <v>1.63</v>
      </c>
      <c r="I63" s="205">
        <f>'Bieu 2bDG'!H61</f>
        <v>676101</v>
      </c>
      <c r="J63" s="40">
        <f>ROUND(H63*I63,0)</f>
        <v>1102045</v>
      </c>
    </row>
    <row r="64" spans="1:10" s="147" customFormat="1" ht="24.75" customHeight="1">
      <c r="A64" s="30" t="s">
        <v>29</v>
      </c>
      <c r="B64" s="32" t="s">
        <v>34</v>
      </c>
      <c r="C64" s="36"/>
      <c r="D64" s="40">
        <f t="shared" si="1"/>
        <v>4423159</v>
      </c>
      <c r="E64" s="36"/>
      <c r="F64" s="205">
        <f>SUM(F65:F66)</f>
        <v>1183372</v>
      </c>
      <c r="G64" s="205">
        <f>SUM(G65:G66)</f>
        <v>2366744</v>
      </c>
      <c r="H64" s="30"/>
      <c r="I64" s="205">
        <f>SUM(I65:I66)</f>
        <v>1261604</v>
      </c>
      <c r="J64" s="205">
        <f>SUM(J65:J66)</f>
        <v>2056415</v>
      </c>
    </row>
    <row r="65" spans="1:10" ht="36.75" customHeight="1">
      <c r="A65" s="36">
        <v>1</v>
      </c>
      <c r="B65" s="35" t="s">
        <v>150</v>
      </c>
      <c r="C65" s="36">
        <f t="shared" si="0"/>
        <v>3.63</v>
      </c>
      <c r="D65" s="37">
        <f t="shared" si="1"/>
        <v>2052762</v>
      </c>
      <c r="E65" s="36">
        <f>$E$11</f>
        <v>2</v>
      </c>
      <c r="F65" s="206">
        <f>'Bieu 2aDG'!H63</f>
        <v>549196</v>
      </c>
      <c r="G65" s="37">
        <f>ROUND(E65*F65,0)</f>
        <v>1098392</v>
      </c>
      <c r="H65" s="36">
        <f>$H$11</f>
        <v>1.63</v>
      </c>
      <c r="I65" s="206">
        <f>'Bieu 2bDG'!H63</f>
        <v>585503</v>
      </c>
      <c r="J65" s="37">
        <f>ROUND(H65*I65,0)</f>
        <v>954370</v>
      </c>
    </row>
    <row r="66" spans="1:10" ht="36.75" customHeight="1">
      <c r="A66" s="36">
        <v>2</v>
      </c>
      <c r="B66" s="35" t="s">
        <v>151</v>
      </c>
      <c r="C66" s="36">
        <f t="shared" si="0"/>
        <v>3.63</v>
      </c>
      <c r="D66" s="37">
        <f t="shared" si="1"/>
        <v>2370397</v>
      </c>
      <c r="E66" s="36">
        <f>$E$11</f>
        <v>2</v>
      </c>
      <c r="F66" s="206">
        <f>'Bieu 2aDG'!H64</f>
        <v>634176</v>
      </c>
      <c r="G66" s="37">
        <f>ROUND(E66*F66,0)</f>
        <v>1268352</v>
      </c>
      <c r="H66" s="36">
        <f>$H$11</f>
        <v>1.63</v>
      </c>
      <c r="I66" s="206">
        <f>'Bieu 2bDG'!H64</f>
        <v>676101</v>
      </c>
      <c r="J66" s="37">
        <f>ROUND(H66*I66,0)</f>
        <v>1102045</v>
      </c>
    </row>
    <row r="67" spans="1:10" s="147" customFormat="1" ht="24.75" customHeight="1">
      <c r="A67" s="30" t="s">
        <v>49</v>
      </c>
      <c r="B67" s="32" t="s">
        <v>109</v>
      </c>
      <c r="C67" s="36"/>
      <c r="D67" s="205">
        <f>D68+D72+D73</f>
        <v>18629219</v>
      </c>
      <c r="E67" s="36"/>
      <c r="F67" s="205">
        <f>F68+F72+F73</f>
        <v>5132016</v>
      </c>
      <c r="G67" s="205">
        <f>G68+G72+G73</f>
        <v>10264032</v>
      </c>
      <c r="H67" s="30"/>
      <c r="I67" s="205">
        <f>I68+I72+I73</f>
        <v>5132016</v>
      </c>
      <c r="J67" s="205">
        <f>J68+J72+J73</f>
        <v>8365187</v>
      </c>
    </row>
    <row r="68" spans="1:10" s="147" customFormat="1" ht="24.75" customHeight="1">
      <c r="A68" s="30" t="s">
        <v>9</v>
      </c>
      <c r="B68" s="32" t="s">
        <v>10</v>
      </c>
      <c r="C68" s="36"/>
      <c r="D68" s="205">
        <f>D69</f>
        <v>17154291</v>
      </c>
      <c r="E68" s="36"/>
      <c r="F68" s="205">
        <f>F69</f>
        <v>4725700</v>
      </c>
      <c r="G68" s="205">
        <f>G69</f>
        <v>9451400</v>
      </c>
      <c r="H68" s="30"/>
      <c r="I68" s="205">
        <f>I69</f>
        <v>4725700</v>
      </c>
      <c r="J68" s="205">
        <f>J69</f>
        <v>7702891</v>
      </c>
    </row>
    <row r="69" spans="1:10" s="147" customFormat="1" ht="24.75" customHeight="1">
      <c r="A69" s="114">
        <v>1</v>
      </c>
      <c r="B69" s="32" t="s">
        <v>11</v>
      </c>
      <c r="C69" s="36"/>
      <c r="D69" s="205">
        <f>D70+D71</f>
        <v>17154291</v>
      </c>
      <c r="E69" s="36"/>
      <c r="F69" s="205">
        <f>F70+F71</f>
        <v>4725700</v>
      </c>
      <c r="G69" s="205">
        <f>G70+G71</f>
        <v>9451400</v>
      </c>
      <c r="H69" s="30"/>
      <c r="I69" s="205">
        <f>I70+I71</f>
        <v>4725700</v>
      </c>
      <c r="J69" s="205">
        <f>J70+J71</f>
        <v>7702891</v>
      </c>
    </row>
    <row r="70" spans="1:10" ht="24.75" customHeight="1">
      <c r="A70" s="36" t="s">
        <v>12</v>
      </c>
      <c r="B70" s="35" t="s">
        <v>110</v>
      </c>
      <c r="C70" s="36">
        <f t="shared" si="0"/>
        <v>3.63</v>
      </c>
      <c r="D70" s="37">
        <f t="shared" si="1"/>
        <v>11472615</v>
      </c>
      <c r="E70" s="36">
        <f>$E$11</f>
        <v>2</v>
      </c>
      <c r="F70" s="206">
        <f>'Bieu 2aDG'!H68</f>
        <v>3160500</v>
      </c>
      <c r="G70" s="37">
        <f>ROUND(E70*F70,0)</f>
        <v>6321000</v>
      </c>
      <c r="H70" s="36">
        <f>$H$11</f>
        <v>1.63</v>
      </c>
      <c r="I70" s="206">
        <f>'Bieu 2bDG'!H68</f>
        <v>3160500</v>
      </c>
      <c r="J70" s="37">
        <f>ROUND(H70*I70,0)</f>
        <v>5151615</v>
      </c>
    </row>
    <row r="71" spans="1:10" ht="24.75" customHeight="1">
      <c r="A71" s="36" t="s">
        <v>12</v>
      </c>
      <c r="B71" s="35" t="s">
        <v>22</v>
      </c>
      <c r="C71" s="36">
        <f t="shared" si="0"/>
        <v>3.63</v>
      </c>
      <c r="D71" s="37">
        <f t="shared" si="1"/>
        <v>5681676</v>
      </c>
      <c r="E71" s="36">
        <f>$E$11</f>
        <v>2</v>
      </c>
      <c r="F71" s="206">
        <f>'Bieu 2aDG'!H69</f>
        <v>1565200</v>
      </c>
      <c r="G71" s="37">
        <f>ROUND(E71*F71,0)</f>
        <v>3130400</v>
      </c>
      <c r="H71" s="36">
        <f>$H$11</f>
        <v>1.63</v>
      </c>
      <c r="I71" s="206">
        <f>'Bieu 2bDG'!H69</f>
        <v>1565200</v>
      </c>
      <c r="J71" s="37">
        <f>ROUND(H71*I71,0)</f>
        <v>2551276</v>
      </c>
    </row>
    <row r="72" spans="1:10" s="147" customFormat="1" ht="24.75" customHeight="1">
      <c r="A72" s="30" t="s">
        <v>28</v>
      </c>
      <c r="B72" s="32" t="s">
        <v>52</v>
      </c>
      <c r="C72" s="36">
        <f t="shared" si="0"/>
        <v>3.63</v>
      </c>
      <c r="D72" s="40">
        <f t="shared" si="1"/>
        <v>514629</v>
      </c>
      <c r="E72" s="36">
        <f>$E$11</f>
        <v>2</v>
      </c>
      <c r="F72" s="205">
        <f>'Bieu 2aDG'!H70</f>
        <v>141771</v>
      </c>
      <c r="G72" s="40">
        <f>ROUND(E72*F72,0)</f>
        <v>283542</v>
      </c>
      <c r="H72" s="36">
        <f>$H$11</f>
        <v>1.63</v>
      </c>
      <c r="I72" s="205">
        <f>'Bieu 2bDG'!H70</f>
        <v>141771</v>
      </c>
      <c r="J72" s="40">
        <f>ROUND(H72*I72,0)</f>
        <v>231087</v>
      </c>
    </row>
    <row r="73" spans="1:10" s="147" customFormat="1" ht="24.75" customHeight="1">
      <c r="A73" s="30" t="s">
        <v>29</v>
      </c>
      <c r="B73" s="32" t="s">
        <v>34</v>
      </c>
      <c r="C73" s="36"/>
      <c r="D73" s="205">
        <f>SUM(D74:D75)</f>
        <v>960299</v>
      </c>
      <c r="E73" s="36"/>
      <c r="F73" s="205">
        <f>SUM(F74:F75)</f>
        <v>264545</v>
      </c>
      <c r="G73" s="205">
        <f>SUM(G74:G75)</f>
        <v>529090</v>
      </c>
      <c r="H73" s="30"/>
      <c r="I73" s="205">
        <f>SUM(I74:I75)</f>
        <v>264545</v>
      </c>
      <c r="J73" s="205">
        <f>SUM(J74:J75)</f>
        <v>431209</v>
      </c>
    </row>
    <row r="74" spans="1:10" ht="36.75" customHeight="1">
      <c r="A74" s="36">
        <v>1</v>
      </c>
      <c r="B74" s="35" t="s">
        <v>150</v>
      </c>
      <c r="C74" s="36">
        <f t="shared" si="0"/>
        <v>3.63</v>
      </c>
      <c r="D74" s="37">
        <f t="shared" si="1"/>
        <v>445670</v>
      </c>
      <c r="E74" s="36">
        <f>$E$11</f>
        <v>2</v>
      </c>
      <c r="F74" s="206">
        <f>'Bieu 2aDG'!H72</f>
        <v>122774</v>
      </c>
      <c r="G74" s="37">
        <f>ROUND(E74*F74,0)</f>
        <v>245548</v>
      </c>
      <c r="H74" s="36">
        <f>$H$11</f>
        <v>1.63</v>
      </c>
      <c r="I74" s="206">
        <f>'Bieu 2bDG'!H72</f>
        <v>122774</v>
      </c>
      <c r="J74" s="37">
        <f>ROUND(H74*I74,0)</f>
        <v>200122</v>
      </c>
    </row>
    <row r="75" spans="1:10" ht="36.75" customHeight="1">
      <c r="A75" s="36">
        <v>2</v>
      </c>
      <c r="B75" s="35" t="s">
        <v>151</v>
      </c>
      <c r="C75" s="36">
        <f t="shared" si="0"/>
        <v>3.63</v>
      </c>
      <c r="D75" s="37">
        <f t="shared" si="1"/>
        <v>514629</v>
      </c>
      <c r="E75" s="36">
        <f>$E$11</f>
        <v>2</v>
      </c>
      <c r="F75" s="206">
        <f>'Bieu 2aDG'!H73</f>
        <v>141771</v>
      </c>
      <c r="G75" s="37">
        <f>ROUND(E75*F75,0)</f>
        <v>283542</v>
      </c>
      <c r="H75" s="36">
        <f>$H$11</f>
        <v>1.63</v>
      </c>
      <c r="I75" s="206">
        <f>'Bieu 2bDG'!H73</f>
        <v>141771</v>
      </c>
      <c r="J75" s="37">
        <f>ROUND(H75*I75,0)</f>
        <v>231087</v>
      </c>
    </row>
  </sheetData>
  <sheetProtection/>
  <mergeCells count="9">
    <mergeCell ref="A5:A6"/>
    <mergeCell ref="E5:G5"/>
    <mergeCell ref="H5:J5"/>
    <mergeCell ref="A1:B1"/>
    <mergeCell ref="A7:B7"/>
    <mergeCell ref="A2:J2"/>
    <mergeCell ref="A3:J3"/>
    <mergeCell ref="C5:D5"/>
    <mergeCell ref="B5:B6"/>
  </mergeCells>
  <printOptions/>
  <pageMargins left="0.5118110236220472" right="0.31496062992125984" top="0.5905511811023623" bottom="0.3937007874015748" header="0.3937007874015748" footer="0.3937007874015748"/>
  <pageSetup horizontalDpi="600" verticalDpi="600" orientation="landscape" paperSize="9" scale="95" r:id="rId1"/>
  <ignoredErrors>
    <ignoredError sqref="G7:G17 G46:G62 D23:D27 G64:G73 D46:E68 D73:E75 J64 J61 I73:J73 J25:J28 D20:D21 G19:G20 D44:E44 G23:G44 G21 D43:E43" formula="1"/>
  </ignoredErrors>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zoomScalePageLayoutView="0" workbookViewId="0" topLeftCell="A1">
      <selection activeCell="F8" sqref="F8"/>
    </sheetView>
  </sheetViews>
  <sheetFormatPr defaultColWidth="9.140625" defaultRowHeight="15"/>
  <cols>
    <col min="1" max="1" width="5.7109375" style="146" customWidth="1"/>
    <col min="2" max="2" width="43.7109375" style="145" customWidth="1"/>
    <col min="3" max="3" width="12.7109375" style="145" customWidth="1"/>
    <col min="4" max="4" width="15.7109375" style="145" customWidth="1"/>
    <col min="5" max="5" width="18.28125" style="145" customWidth="1"/>
    <col min="6" max="6" width="41.28125" style="145" customWidth="1"/>
    <col min="7" max="16384" width="9.140625" style="145" customWidth="1"/>
  </cols>
  <sheetData>
    <row r="1" spans="1:2" s="29" customFormat="1" ht="19.5" customHeight="1">
      <c r="A1" s="293" t="s">
        <v>158</v>
      </c>
      <c r="B1" s="293"/>
    </row>
    <row r="2" spans="1:5" ht="60" customHeight="1">
      <c r="A2" s="292" t="s">
        <v>165</v>
      </c>
      <c r="B2" s="292"/>
      <c r="C2" s="292"/>
      <c r="D2" s="292"/>
      <c r="E2" s="292"/>
    </row>
    <row r="3" spans="1:5" ht="24.75" customHeight="1">
      <c r="A3" s="294" t="s">
        <v>100</v>
      </c>
      <c r="B3" s="294"/>
      <c r="C3" s="294"/>
      <c r="D3" s="294"/>
      <c r="E3" s="294"/>
    </row>
    <row r="4" ht="19.5" customHeight="1"/>
    <row r="5" spans="1:5" ht="39.75" customHeight="1">
      <c r="A5" s="30" t="s">
        <v>0</v>
      </c>
      <c r="B5" s="30" t="s">
        <v>1</v>
      </c>
      <c r="C5" s="30" t="s">
        <v>50</v>
      </c>
      <c r="D5" s="30" t="s">
        <v>51</v>
      </c>
      <c r="E5" s="30" t="s">
        <v>120</v>
      </c>
    </row>
    <row r="6" spans="1:5" s="147" customFormat="1" ht="24.75" customHeight="1">
      <c r="A6" s="287" t="s">
        <v>7</v>
      </c>
      <c r="B6" s="289"/>
      <c r="C6" s="30"/>
      <c r="D6" s="205">
        <f>D7+D30+D48+D64</f>
        <v>97166104</v>
      </c>
      <c r="E6" s="205">
        <f>E7+E30+E48+E64</f>
        <v>1282592572</v>
      </c>
    </row>
    <row r="7" spans="1:5" s="147" customFormat="1" ht="24.75" customHeight="1">
      <c r="A7" s="30" t="s">
        <v>8</v>
      </c>
      <c r="B7" s="32" t="s">
        <v>106</v>
      </c>
      <c r="C7" s="30"/>
      <c r="D7" s="205">
        <f>D8+D22+D23+D25</f>
        <v>42950073</v>
      </c>
      <c r="E7" s="205">
        <f>E8+E22+E23+E25</f>
        <v>566940963</v>
      </c>
    </row>
    <row r="8" spans="1:5" s="147" customFormat="1" ht="24.75" customHeight="1">
      <c r="A8" s="30" t="s">
        <v>9</v>
      </c>
      <c r="B8" s="32" t="s">
        <v>10</v>
      </c>
      <c r="C8" s="30"/>
      <c r="D8" s="205">
        <f>D9+D19</f>
        <v>37965200</v>
      </c>
      <c r="E8" s="205">
        <f>E9+E19</f>
        <v>501140640</v>
      </c>
    </row>
    <row r="9" spans="1:5" s="147" customFormat="1" ht="24.75" customHeight="1">
      <c r="A9" s="30">
        <v>1</v>
      </c>
      <c r="B9" s="32" t="s">
        <v>11</v>
      </c>
      <c r="C9" s="30"/>
      <c r="D9" s="205">
        <f>SUM(D10:D18)</f>
        <v>32525200</v>
      </c>
      <c r="E9" s="205">
        <f>SUM(E10:E18)</f>
        <v>429332640</v>
      </c>
    </row>
    <row r="10" spans="1:5" ht="24.75" customHeight="1">
      <c r="A10" s="36" t="s">
        <v>12</v>
      </c>
      <c r="B10" s="35" t="s">
        <v>13</v>
      </c>
      <c r="C10" s="36">
        <f>'Bieu 01TKDT'!G6</f>
        <v>13.2</v>
      </c>
      <c r="D10" s="206">
        <f>'Bieu 2bDG'!H11</f>
        <v>6665000</v>
      </c>
      <c r="E10" s="37">
        <f>ROUND(C10*D10,0)</f>
        <v>87978000</v>
      </c>
    </row>
    <row r="11" spans="1:5" ht="24.75" customHeight="1">
      <c r="A11" s="36" t="s">
        <v>12</v>
      </c>
      <c r="B11" s="35" t="s">
        <v>14</v>
      </c>
      <c r="C11" s="36">
        <f>$C$10</f>
        <v>13.2</v>
      </c>
      <c r="D11" s="206">
        <f>'Bieu 2bDG'!H12</f>
        <v>6493000</v>
      </c>
      <c r="E11" s="37">
        <f aca="true" t="shared" si="0" ref="E11:E18">ROUND(C11*D11,0)</f>
        <v>85707600</v>
      </c>
    </row>
    <row r="12" spans="1:5" ht="24.75" customHeight="1">
      <c r="A12" s="36" t="s">
        <v>12</v>
      </c>
      <c r="B12" s="35" t="s">
        <v>16</v>
      </c>
      <c r="C12" s="36">
        <f aca="true" t="shared" si="1" ref="C12:C29">$C$10</f>
        <v>13.2</v>
      </c>
      <c r="D12" s="206">
        <f>'Bieu 2bDG'!H13</f>
        <v>2257500</v>
      </c>
      <c r="E12" s="37">
        <f t="shared" si="0"/>
        <v>29799000</v>
      </c>
    </row>
    <row r="13" spans="1:5" ht="24.75" customHeight="1">
      <c r="A13" s="36" t="s">
        <v>12</v>
      </c>
      <c r="B13" s="35" t="s">
        <v>17</v>
      </c>
      <c r="C13" s="36">
        <f t="shared" si="1"/>
        <v>13.2</v>
      </c>
      <c r="D13" s="206">
        <f>'Bieu 2bDG'!H14</f>
        <v>3483000</v>
      </c>
      <c r="E13" s="37">
        <f t="shared" si="0"/>
        <v>45975600</v>
      </c>
    </row>
    <row r="14" spans="1:5" ht="24.75" customHeight="1">
      <c r="A14" s="36" t="s">
        <v>12</v>
      </c>
      <c r="B14" s="35" t="s">
        <v>18</v>
      </c>
      <c r="C14" s="36">
        <f t="shared" si="1"/>
        <v>13.2</v>
      </c>
      <c r="D14" s="206">
        <f>'Bieu 2bDG'!H15</f>
        <v>3053000</v>
      </c>
      <c r="E14" s="37">
        <f t="shared" si="0"/>
        <v>40299600</v>
      </c>
    </row>
    <row r="15" spans="1:5" ht="24.75" customHeight="1">
      <c r="A15" s="36" t="s">
        <v>12</v>
      </c>
      <c r="B15" s="35" t="s">
        <v>181</v>
      </c>
      <c r="C15" s="36">
        <f t="shared" si="1"/>
        <v>13.2</v>
      </c>
      <c r="D15" s="206">
        <f>'Bieu 2bDG'!H16</f>
        <v>3913000</v>
      </c>
      <c r="E15" s="37">
        <f t="shared" si="0"/>
        <v>51651600</v>
      </c>
    </row>
    <row r="16" spans="1:5" ht="24.75" customHeight="1">
      <c r="A16" s="36" t="s">
        <v>12</v>
      </c>
      <c r="B16" s="35" t="s">
        <v>20</v>
      </c>
      <c r="C16" s="36">
        <f t="shared" si="1"/>
        <v>13.2</v>
      </c>
      <c r="D16" s="206">
        <f>'Bieu 2bDG'!H17</f>
        <v>2429500</v>
      </c>
      <c r="E16" s="37">
        <f t="shared" si="0"/>
        <v>32069400</v>
      </c>
    </row>
    <row r="17" spans="1:5" ht="24.75" customHeight="1">
      <c r="A17" s="36" t="s">
        <v>12</v>
      </c>
      <c r="B17" s="35" t="s">
        <v>131</v>
      </c>
      <c r="C17" s="36">
        <f t="shared" si="1"/>
        <v>13.2</v>
      </c>
      <c r="D17" s="206">
        <f>'Bieu 2bDG'!H18</f>
        <v>2666000</v>
      </c>
      <c r="E17" s="37">
        <f t="shared" si="0"/>
        <v>35191200</v>
      </c>
    </row>
    <row r="18" spans="1:5" ht="24.75" customHeight="1">
      <c r="A18" s="36" t="s">
        <v>12</v>
      </c>
      <c r="B18" s="35" t="s">
        <v>22</v>
      </c>
      <c r="C18" s="36">
        <f t="shared" si="1"/>
        <v>13.2</v>
      </c>
      <c r="D18" s="206">
        <f>'Bieu 2bDG'!H19</f>
        <v>1565200</v>
      </c>
      <c r="E18" s="37">
        <f t="shared" si="0"/>
        <v>20660640</v>
      </c>
    </row>
    <row r="19" spans="1:5" s="147" customFormat="1" ht="24.75" customHeight="1">
      <c r="A19" s="30">
        <v>2</v>
      </c>
      <c r="B19" s="32" t="s">
        <v>24</v>
      </c>
      <c r="C19" s="30"/>
      <c r="D19" s="205">
        <f>SUM(D20:D21)</f>
        <v>5440000</v>
      </c>
      <c r="E19" s="205">
        <f>SUM(E20:E21)</f>
        <v>71808000</v>
      </c>
    </row>
    <row r="20" spans="1:5" ht="24.75" customHeight="1">
      <c r="A20" s="36" t="s">
        <v>12</v>
      </c>
      <c r="B20" s="35" t="s">
        <v>125</v>
      </c>
      <c r="C20" s="36">
        <f t="shared" si="1"/>
        <v>13.2</v>
      </c>
      <c r="D20" s="206">
        <f>'Bieu 2bDG'!H21</f>
        <v>3840000</v>
      </c>
      <c r="E20" s="37">
        <f>ROUND(C20*D20,0)</f>
        <v>50688000</v>
      </c>
    </row>
    <row r="21" spans="1:5" ht="24.75" customHeight="1">
      <c r="A21" s="36" t="s">
        <v>12</v>
      </c>
      <c r="B21" s="35" t="s">
        <v>26</v>
      </c>
      <c r="C21" s="36">
        <f t="shared" si="1"/>
        <v>13.2</v>
      </c>
      <c r="D21" s="206">
        <f>'Bieu 2bDG'!H22</f>
        <v>1600000</v>
      </c>
      <c r="E21" s="37">
        <f>ROUND(C21*D21,0)</f>
        <v>21120000</v>
      </c>
    </row>
    <row r="22" spans="1:5" s="147" customFormat="1" ht="24.75" customHeight="1">
      <c r="A22" s="30" t="s">
        <v>28</v>
      </c>
      <c r="B22" s="32" t="s">
        <v>52</v>
      </c>
      <c r="C22" s="30">
        <f t="shared" si="1"/>
        <v>13.2</v>
      </c>
      <c r="D22" s="205">
        <f>'Bieu 2bDG'!H23</f>
        <v>1138956</v>
      </c>
      <c r="E22" s="40">
        <f>ROUND(C22*D22,0)</f>
        <v>15034219</v>
      </c>
    </row>
    <row r="23" spans="1:5" s="147" customFormat="1" ht="24.75" customHeight="1">
      <c r="A23" s="30" t="s">
        <v>29</v>
      </c>
      <c r="B23" s="32" t="s">
        <v>30</v>
      </c>
      <c r="C23" s="30"/>
      <c r="D23" s="205">
        <f>D24</f>
        <v>1511450</v>
      </c>
      <c r="E23" s="205">
        <f>E24</f>
        <v>19951140</v>
      </c>
    </row>
    <row r="24" spans="1:5" ht="24.75" customHeight="1">
      <c r="A24" s="34" t="s">
        <v>12</v>
      </c>
      <c r="B24" s="35" t="s">
        <v>31</v>
      </c>
      <c r="C24" s="36">
        <f t="shared" si="1"/>
        <v>13.2</v>
      </c>
      <c r="D24" s="206">
        <f>'Bieu 2bDG'!H25</f>
        <v>1511450</v>
      </c>
      <c r="E24" s="37">
        <f>ROUND(C24*D24,0)</f>
        <v>19951140</v>
      </c>
    </row>
    <row r="25" spans="1:5" s="147" customFormat="1" ht="24.75" customHeight="1">
      <c r="A25" s="30" t="s">
        <v>33</v>
      </c>
      <c r="B25" s="32" t="s">
        <v>34</v>
      </c>
      <c r="C25" s="30"/>
      <c r="D25" s="205">
        <f>SUM(D26:D29)</f>
        <v>2334467</v>
      </c>
      <c r="E25" s="205">
        <f>SUM(E26:E29)</f>
        <v>30814964</v>
      </c>
    </row>
    <row r="26" spans="1:5" ht="24.75" customHeight="1">
      <c r="A26" s="36">
        <v>1</v>
      </c>
      <c r="B26" s="35" t="s">
        <v>35</v>
      </c>
      <c r="C26" s="36">
        <f t="shared" si="1"/>
        <v>13.2</v>
      </c>
      <c r="D26" s="206">
        <f>'Bieu 2bDG'!H27</f>
        <v>106345</v>
      </c>
      <c r="E26" s="37">
        <f>ROUND(C26*D26,0)</f>
        <v>1403754</v>
      </c>
    </row>
    <row r="27" spans="1:5" ht="24.75" customHeight="1">
      <c r="A27" s="36">
        <v>2</v>
      </c>
      <c r="B27" s="35" t="s">
        <v>36</v>
      </c>
      <c r="C27" s="36">
        <f t="shared" si="1"/>
        <v>13.2</v>
      </c>
      <c r="D27" s="206">
        <f>'Bieu 2bDG'!H28</f>
        <v>102830</v>
      </c>
      <c r="E27" s="37">
        <f>ROUND(C27*D27,0)</f>
        <v>1357356</v>
      </c>
    </row>
    <row r="28" spans="1:5" ht="34.5" customHeight="1">
      <c r="A28" s="36">
        <v>3</v>
      </c>
      <c r="B28" s="35" t="s">
        <v>150</v>
      </c>
      <c r="C28" s="36">
        <f t="shared" si="1"/>
        <v>13.2</v>
      </c>
      <c r="D28" s="206">
        <f>'Bieu 2bDG'!H29</f>
        <v>986336</v>
      </c>
      <c r="E28" s="37">
        <f>ROUND(C28*D28,0)</f>
        <v>13019635</v>
      </c>
    </row>
    <row r="29" spans="1:5" ht="24.75" customHeight="1">
      <c r="A29" s="36">
        <v>4</v>
      </c>
      <c r="B29" s="35" t="s">
        <v>151</v>
      </c>
      <c r="C29" s="36">
        <f t="shared" si="1"/>
        <v>13.2</v>
      </c>
      <c r="D29" s="206">
        <f>'Bieu 2bDG'!H30</f>
        <v>1138956</v>
      </c>
      <c r="E29" s="37">
        <f>ROUND(C29*D29,0)</f>
        <v>15034219</v>
      </c>
    </row>
    <row r="30" spans="1:5" s="147" customFormat="1" ht="24.75" customHeight="1">
      <c r="A30" s="30" t="s">
        <v>38</v>
      </c>
      <c r="B30" s="32" t="s">
        <v>107</v>
      </c>
      <c r="C30" s="30"/>
      <c r="D30" s="205">
        <f>D31+D44+D45</f>
        <v>24609610</v>
      </c>
      <c r="E30" s="205">
        <f>E31+E44+E45</f>
        <v>324846852</v>
      </c>
    </row>
    <row r="31" spans="1:5" s="147" customFormat="1" ht="24.75" customHeight="1">
      <c r="A31" s="30" t="s">
        <v>9</v>
      </c>
      <c r="B31" s="32" t="s">
        <v>10</v>
      </c>
      <c r="C31" s="30"/>
      <c r="D31" s="205">
        <f>D32+D41</f>
        <v>22661200</v>
      </c>
      <c r="E31" s="205">
        <f>E32+E41</f>
        <v>299127840</v>
      </c>
    </row>
    <row r="32" spans="1:5" s="147" customFormat="1" ht="24.75" customHeight="1">
      <c r="A32" s="30">
        <v>1</v>
      </c>
      <c r="B32" s="32" t="s">
        <v>11</v>
      </c>
      <c r="C32" s="30"/>
      <c r="D32" s="205">
        <f>SUM(D33:D40)</f>
        <v>20485200</v>
      </c>
      <c r="E32" s="205">
        <f>SUM(E33:E40)</f>
        <v>270404640</v>
      </c>
    </row>
    <row r="33" spans="1:5" ht="24.75" customHeight="1">
      <c r="A33" s="36" t="s">
        <v>12</v>
      </c>
      <c r="B33" s="35" t="s">
        <v>39</v>
      </c>
      <c r="C33" s="36">
        <f aca="true" t="shared" si="2" ref="C33:C40">$C$10</f>
        <v>13.2</v>
      </c>
      <c r="D33" s="206">
        <f>'Bieu 2bDG'!H34</f>
        <v>3913000</v>
      </c>
      <c r="E33" s="37">
        <f aca="true" t="shared" si="3" ref="E33:E40">ROUND(C33*D33,0)</f>
        <v>51651600</v>
      </c>
    </row>
    <row r="34" spans="1:5" ht="24.75" customHeight="1">
      <c r="A34" s="36" t="s">
        <v>12</v>
      </c>
      <c r="B34" s="35" t="s">
        <v>40</v>
      </c>
      <c r="C34" s="36">
        <f t="shared" si="2"/>
        <v>13.2</v>
      </c>
      <c r="D34" s="206">
        <f>'Bieu 2bDG'!H35</f>
        <v>2429500</v>
      </c>
      <c r="E34" s="37">
        <f t="shared" si="3"/>
        <v>32069400</v>
      </c>
    </row>
    <row r="35" spans="1:5" ht="24.75" customHeight="1">
      <c r="A35" s="36" t="s">
        <v>12</v>
      </c>
      <c r="B35" s="35" t="s">
        <v>41</v>
      </c>
      <c r="C35" s="36">
        <f t="shared" si="2"/>
        <v>13.2</v>
      </c>
      <c r="D35" s="206">
        <f>'Bieu 2bDG'!H36</f>
        <v>3483000</v>
      </c>
      <c r="E35" s="37">
        <f t="shared" si="3"/>
        <v>45975600</v>
      </c>
    </row>
    <row r="36" spans="1:5" ht="24.75" customHeight="1">
      <c r="A36" s="36" t="s">
        <v>12</v>
      </c>
      <c r="B36" s="35" t="s">
        <v>152</v>
      </c>
      <c r="C36" s="36">
        <f t="shared" si="2"/>
        <v>13.2</v>
      </c>
      <c r="D36" s="206">
        <f>'Bieu 2bDG'!H37</f>
        <v>645000</v>
      </c>
      <c r="E36" s="37">
        <f t="shared" si="3"/>
        <v>8514000</v>
      </c>
    </row>
    <row r="37" spans="1:5" ht="24.75" customHeight="1">
      <c r="A37" s="36" t="s">
        <v>12</v>
      </c>
      <c r="B37" s="35" t="s">
        <v>43</v>
      </c>
      <c r="C37" s="36">
        <f t="shared" si="2"/>
        <v>13.2</v>
      </c>
      <c r="D37" s="206">
        <f>'Bieu 2bDG'!H38</f>
        <v>3010000</v>
      </c>
      <c r="E37" s="37">
        <f t="shared" si="3"/>
        <v>39732000</v>
      </c>
    </row>
    <row r="38" spans="1:5" ht="24.75" customHeight="1">
      <c r="A38" s="36" t="s">
        <v>12</v>
      </c>
      <c r="B38" s="35" t="s">
        <v>45</v>
      </c>
      <c r="C38" s="36">
        <f t="shared" si="2"/>
        <v>13.2</v>
      </c>
      <c r="D38" s="206">
        <f>'Bieu 2bDG'!H39</f>
        <v>2429500</v>
      </c>
      <c r="E38" s="37">
        <f t="shared" si="3"/>
        <v>32069400</v>
      </c>
    </row>
    <row r="39" spans="1:5" ht="24.75" customHeight="1">
      <c r="A39" s="36" t="s">
        <v>12</v>
      </c>
      <c r="B39" s="35" t="s">
        <v>46</v>
      </c>
      <c r="C39" s="36">
        <f t="shared" si="2"/>
        <v>13.2</v>
      </c>
      <c r="D39" s="206">
        <f>'Bieu 2bDG'!H40</f>
        <v>3010000</v>
      </c>
      <c r="E39" s="37">
        <f t="shared" si="3"/>
        <v>39732000</v>
      </c>
    </row>
    <row r="40" spans="1:5" ht="24.75" customHeight="1">
      <c r="A40" s="36" t="s">
        <v>12</v>
      </c>
      <c r="B40" s="35" t="s">
        <v>22</v>
      </c>
      <c r="C40" s="36">
        <f t="shared" si="2"/>
        <v>13.2</v>
      </c>
      <c r="D40" s="206">
        <f>'Bieu 2bDG'!H41</f>
        <v>1565200</v>
      </c>
      <c r="E40" s="37">
        <f t="shared" si="3"/>
        <v>20660640</v>
      </c>
    </row>
    <row r="41" spans="1:5" s="147" customFormat="1" ht="24.75" customHeight="1">
      <c r="A41" s="30">
        <v>2</v>
      </c>
      <c r="B41" s="32" t="s">
        <v>24</v>
      </c>
      <c r="C41" s="30"/>
      <c r="D41" s="205">
        <f>SUM(D42:D43)</f>
        <v>2176000</v>
      </c>
      <c r="E41" s="205">
        <f>SUM(E42:E43)</f>
        <v>28723200</v>
      </c>
    </row>
    <row r="42" spans="1:5" ht="24.75" customHeight="1">
      <c r="A42" s="36" t="s">
        <v>12</v>
      </c>
      <c r="B42" s="35" t="s">
        <v>125</v>
      </c>
      <c r="C42" s="36">
        <f>$C$10</f>
        <v>13.2</v>
      </c>
      <c r="D42" s="206">
        <f>'Bieu 2bDG'!H43</f>
        <v>576000</v>
      </c>
      <c r="E42" s="37">
        <f>ROUND(C42*D42,0)</f>
        <v>7603200</v>
      </c>
    </row>
    <row r="43" spans="1:5" ht="24.75" customHeight="1">
      <c r="A43" s="36" t="s">
        <v>12</v>
      </c>
      <c r="B43" s="35" t="s">
        <v>47</v>
      </c>
      <c r="C43" s="36">
        <f>$C$10</f>
        <v>13.2</v>
      </c>
      <c r="D43" s="206">
        <f>'Bieu 2bDG'!H44</f>
        <v>1600000</v>
      </c>
      <c r="E43" s="37">
        <f>ROUND(C43*D43,0)</f>
        <v>21120000</v>
      </c>
    </row>
    <row r="44" spans="1:5" s="147" customFormat="1" ht="24.75" customHeight="1">
      <c r="A44" s="30" t="s">
        <v>28</v>
      </c>
      <c r="B44" s="32" t="s">
        <v>52</v>
      </c>
      <c r="C44" s="30">
        <f>$C$10</f>
        <v>13.2</v>
      </c>
      <c r="D44" s="205">
        <f>'Bieu 2bDG'!H45</f>
        <v>679836</v>
      </c>
      <c r="E44" s="40">
        <f>ROUND(C44*D44,0)</f>
        <v>8973835</v>
      </c>
    </row>
    <row r="45" spans="1:5" s="147" customFormat="1" ht="24.75" customHeight="1">
      <c r="A45" s="30" t="s">
        <v>29</v>
      </c>
      <c r="B45" s="32" t="s">
        <v>34</v>
      </c>
      <c r="C45" s="30"/>
      <c r="D45" s="205">
        <f>SUM(D46:D47)</f>
        <v>1268574</v>
      </c>
      <c r="E45" s="205">
        <f>SUM(E46:E47)</f>
        <v>16745177</v>
      </c>
    </row>
    <row r="46" spans="1:5" ht="34.5" customHeight="1">
      <c r="A46" s="36">
        <v>1</v>
      </c>
      <c r="B46" s="35" t="s">
        <v>150</v>
      </c>
      <c r="C46" s="36">
        <f>$C$10</f>
        <v>13.2</v>
      </c>
      <c r="D46" s="206">
        <f>'Bieu 2bDG'!H47</f>
        <v>588738</v>
      </c>
      <c r="E46" s="37">
        <f>ROUND(C46*D46,0)</f>
        <v>7771342</v>
      </c>
    </row>
    <row r="47" spans="1:5" ht="24.75" customHeight="1">
      <c r="A47" s="36">
        <v>2</v>
      </c>
      <c r="B47" s="35" t="s">
        <v>151</v>
      </c>
      <c r="C47" s="36">
        <f>$C$10</f>
        <v>13.2</v>
      </c>
      <c r="D47" s="206">
        <f>'Bieu 2bDG'!H48</f>
        <v>679836</v>
      </c>
      <c r="E47" s="37">
        <f>ROUND(C47*D47,0)</f>
        <v>8973835</v>
      </c>
    </row>
    <row r="48" spans="1:5" s="147" customFormat="1" ht="24.75" customHeight="1">
      <c r="A48" s="30" t="s">
        <v>48</v>
      </c>
      <c r="B48" s="32" t="s">
        <v>108</v>
      </c>
      <c r="C48" s="30"/>
      <c r="D48" s="205">
        <f>D49+D60+D61</f>
        <v>24474405</v>
      </c>
      <c r="E48" s="205">
        <f>E49+E60+E61</f>
        <v>323062146</v>
      </c>
    </row>
    <row r="49" spans="1:5" s="147" customFormat="1" ht="24.75" customHeight="1">
      <c r="A49" s="30" t="s">
        <v>9</v>
      </c>
      <c r="B49" s="32" t="s">
        <v>10</v>
      </c>
      <c r="C49" s="30"/>
      <c r="D49" s="205">
        <f>D50+D58</f>
        <v>22536700</v>
      </c>
      <c r="E49" s="205">
        <f>E50+E58</f>
        <v>297484440</v>
      </c>
    </row>
    <row r="50" spans="1:5" s="147" customFormat="1" ht="24.75" customHeight="1">
      <c r="A50" s="30">
        <v>1</v>
      </c>
      <c r="B50" s="32" t="s">
        <v>11</v>
      </c>
      <c r="C50" s="30"/>
      <c r="D50" s="205">
        <f>SUM(D51:D57)</f>
        <v>20936700</v>
      </c>
      <c r="E50" s="205">
        <f>SUM(E51:E57)</f>
        <v>276364440</v>
      </c>
    </row>
    <row r="51" spans="1:5" ht="24.75" customHeight="1">
      <c r="A51" s="36" t="s">
        <v>12</v>
      </c>
      <c r="B51" s="35" t="s">
        <v>39</v>
      </c>
      <c r="C51" s="36">
        <f aca="true" t="shared" si="4" ref="C51:C57">$C$10</f>
        <v>13.2</v>
      </c>
      <c r="D51" s="206">
        <f>'Bieu 2bDG'!H52</f>
        <v>3311000</v>
      </c>
      <c r="E51" s="37">
        <f aca="true" t="shared" si="5" ref="E51:E59">ROUND(C51*D51,0)</f>
        <v>43705200</v>
      </c>
    </row>
    <row r="52" spans="1:5" ht="24.75" customHeight="1">
      <c r="A52" s="36" t="s">
        <v>12</v>
      </c>
      <c r="B52" s="35" t="s">
        <v>40</v>
      </c>
      <c r="C52" s="36">
        <f t="shared" si="4"/>
        <v>13.2</v>
      </c>
      <c r="D52" s="206">
        <f>'Bieu 2bDG'!H53</f>
        <v>2429500</v>
      </c>
      <c r="E52" s="37">
        <f t="shared" si="5"/>
        <v>32069400</v>
      </c>
    </row>
    <row r="53" spans="1:5" ht="24.75" customHeight="1">
      <c r="A53" s="36" t="s">
        <v>12</v>
      </c>
      <c r="B53" s="35" t="s">
        <v>41</v>
      </c>
      <c r="C53" s="36">
        <f t="shared" si="4"/>
        <v>13.2</v>
      </c>
      <c r="D53" s="206">
        <f>'Bieu 2bDG'!H54</f>
        <v>3483000</v>
      </c>
      <c r="E53" s="37">
        <f t="shared" si="5"/>
        <v>45975600</v>
      </c>
    </row>
    <row r="54" spans="1:5" ht="24.75" customHeight="1">
      <c r="A54" s="36" t="s">
        <v>12</v>
      </c>
      <c r="B54" s="35" t="s">
        <v>43</v>
      </c>
      <c r="C54" s="36">
        <f t="shared" si="4"/>
        <v>13.2</v>
      </c>
      <c r="D54" s="206">
        <f>'Bieu 2bDG'!H55</f>
        <v>3160500</v>
      </c>
      <c r="E54" s="37">
        <f t="shared" si="5"/>
        <v>41718600</v>
      </c>
    </row>
    <row r="55" spans="1:5" ht="24.75" customHeight="1">
      <c r="A55" s="36" t="s">
        <v>12</v>
      </c>
      <c r="B55" s="35" t="s">
        <v>45</v>
      </c>
      <c r="C55" s="36">
        <f t="shared" si="4"/>
        <v>13.2</v>
      </c>
      <c r="D55" s="206">
        <f>'Bieu 2bDG'!H56</f>
        <v>3827000</v>
      </c>
      <c r="E55" s="37">
        <f t="shared" si="5"/>
        <v>50516400</v>
      </c>
    </row>
    <row r="56" spans="1:5" ht="24.75" customHeight="1">
      <c r="A56" s="36" t="s">
        <v>12</v>
      </c>
      <c r="B56" s="35" t="s">
        <v>46</v>
      </c>
      <c r="C56" s="36">
        <f t="shared" si="4"/>
        <v>13.2</v>
      </c>
      <c r="D56" s="206">
        <f>'Bieu 2bDG'!H57</f>
        <v>3160500</v>
      </c>
      <c r="E56" s="37">
        <f t="shared" si="5"/>
        <v>41718600</v>
      </c>
    </row>
    <row r="57" spans="1:5" ht="24.75" customHeight="1">
      <c r="A57" s="36" t="s">
        <v>12</v>
      </c>
      <c r="B57" s="35" t="s">
        <v>22</v>
      </c>
      <c r="C57" s="36">
        <f t="shared" si="4"/>
        <v>13.2</v>
      </c>
      <c r="D57" s="206">
        <f>'Bieu 2bDG'!H58</f>
        <v>1565200</v>
      </c>
      <c r="E57" s="37">
        <f t="shared" si="5"/>
        <v>20660640</v>
      </c>
    </row>
    <row r="58" spans="1:5" s="147" customFormat="1" ht="24.75" customHeight="1">
      <c r="A58" s="30">
        <v>2</v>
      </c>
      <c r="B58" s="32" t="s">
        <v>24</v>
      </c>
      <c r="C58" s="30"/>
      <c r="D58" s="205">
        <f>D59</f>
        <v>1600000</v>
      </c>
      <c r="E58" s="205">
        <f>E59</f>
        <v>21120000</v>
      </c>
    </row>
    <row r="59" spans="1:5" ht="24.75" customHeight="1">
      <c r="A59" s="36" t="s">
        <v>12</v>
      </c>
      <c r="B59" s="35" t="s">
        <v>47</v>
      </c>
      <c r="C59" s="36">
        <f>$C$10</f>
        <v>13.2</v>
      </c>
      <c r="D59" s="206">
        <f>'Bieu 2bDG'!H60</f>
        <v>1600000</v>
      </c>
      <c r="E59" s="37">
        <f t="shared" si="5"/>
        <v>21120000</v>
      </c>
    </row>
    <row r="60" spans="1:5" s="147" customFormat="1" ht="24.75" customHeight="1">
      <c r="A60" s="30" t="s">
        <v>28</v>
      </c>
      <c r="B60" s="32" t="s">
        <v>52</v>
      </c>
      <c r="C60" s="30">
        <f>$C$10</f>
        <v>13.2</v>
      </c>
      <c r="D60" s="205">
        <f>'Bieu 2bDG'!H61</f>
        <v>676101</v>
      </c>
      <c r="E60" s="40">
        <f>ROUND(C60*D60,0)</f>
        <v>8924533</v>
      </c>
    </row>
    <row r="61" spans="1:5" s="147" customFormat="1" ht="24.75" customHeight="1">
      <c r="A61" s="30" t="s">
        <v>29</v>
      </c>
      <c r="B61" s="32" t="s">
        <v>34</v>
      </c>
      <c r="C61" s="30"/>
      <c r="D61" s="205">
        <f>SUM(D62:D63)</f>
        <v>1261604</v>
      </c>
      <c r="E61" s="205">
        <f>SUM(E62:E63)</f>
        <v>16653173</v>
      </c>
    </row>
    <row r="62" spans="1:5" ht="34.5" customHeight="1">
      <c r="A62" s="36">
        <v>1</v>
      </c>
      <c r="B62" s="35" t="s">
        <v>150</v>
      </c>
      <c r="C62" s="36">
        <f>$C$10</f>
        <v>13.2</v>
      </c>
      <c r="D62" s="206">
        <f>'Bieu 2bDG'!H63</f>
        <v>585503</v>
      </c>
      <c r="E62" s="37">
        <f>ROUND(C62*D62,0)</f>
        <v>7728640</v>
      </c>
    </row>
    <row r="63" spans="1:5" ht="24.75" customHeight="1">
      <c r="A63" s="36">
        <v>2</v>
      </c>
      <c r="B63" s="35" t="s">
        <v>151</v>
      </c>
      <c r="C63" s="36">
        <f>$C$10</f>
        <v>13.2</v>
      </c>
      <c r="D63" s="206">
        <f>'Bieu 2bDG'!H64</f>
        <v>676101</v>
      </c>
      <c r="E63" s="37">
        <f>ROUND(C63*D63,0)</f>
        <v>8924533</v>
      </c>
    </row>
    <row r="64" spans="1:5" s="147" customFormat="1" ht="24.75" customHeight="1">
      <c r="A64" s="30" t="s">
        <v>49</v>
      </c>
      <c r="B64" s="32" t="s">
        <v>109</v>
      </c>
      <c r="C64" s="30"/>
      <c r="D64" s="205">
        <f>D65+D69+D70</f>
        <v>5132016</v>
      </c>
      <c r="E64" s="205">
        <f>E65+E69+E70</f>
        <v>67742611</v>
      </c>
    </row>
    <row r="65" spans="1:5" s="147" customFormat="1" ht="24.75" customHeight="1">
      <c r="A65" s="30" t="s">
        <v>9</v>
      </c>
      <c r="B65" s="32" t="s">
        <v>10</v>
      </c>
      <c r="C65" s="30"/>
      <c r="D65" s="205">
        <f>D66</f>
        <v>4725700</v>
      </c>
      <c r="E65" s="205">
        <f>E66</f>
        <v>62379240</v>
      </c>
    </row>
    <row r="66" spans="1:5" s="147" customFormat="1" ht="24.75" customHeight="1">
      <c r="A66" s="114">
        <v>1</v>
      </c>
      <c r="B66" s="32" t="s">
        <v>11</v>
      </c>
      <c r="C66" s="30"/>
      <c r="D66" s="205">
        <f>D67+D68</f>
        <v>4725700</v>
      </c>
      <c r="E66" s="205">
        <f>E67+E68</f>
        <v>62379240</v>
      </c>
    </row>
    <row r="67" spans="1:5" ht="24.75" customHeight="1">
      <c r="A67" s="36" t="s">
        <v>12</v>
      </c>
      <c r="B67" s="35" t="s">
        <v>110</v>
      </c>
      <c r="C67" s="36">
        <f>$C$10</f>
        <v>13.2</v>
      </c>
      <c r="D67" s="206">
        <f>'Bieu 2bDG'!H68</f>
        <v>3160500</v>
      </c>
      <c r="E67" s="37">
        <f>ROUND(C67*D67,0)</f>
        <v>41718600</v>
      </c>
    </row>
    <row r="68" spans="1:5" ht="24.75" customHeight="1">
      <c r="A68" s="36" t="s">
        <v>12</v>
      </c>
      <c r="B68" s="35" t="s">
        <v>22</v>
      </c>
      <c r="C68" s="36">
        <f>$C$10</f>
        <v>13.2</v>
      </c>
      <c r="D68" s="206">
        <f>'Bieu 2bDG'!H69</f>
        <v>1565200</v>
      </c>
      <c r="E68" s="37">
        <f>ROUND(C68*D68,0)</f>
        <v>20660640</v>
      </c>
    </row>
    <row r="69" spans="1:5" s="147" customFormat="1" ht="24.75" customHeight="1">
      <c r="A69" s="30" t="s">
        <v>28</v>
      </c>
      <c r="B69" s="32" t="s">
        <v>52</v>
      </c>
      <c r="C69" s="30">
        <f>$C$10</f>
        <v>13.2</v>
      </c>
      <c r="D69" s="205">
        <f>'Bieu 2bDG'!H70</f>
        <v>141771</v>
      </c>
      <c r="E69" s="40">
        <f>ROUND(C69*D69,0)</f>
        <v>1871377</v>
      </c>
    </row>
    <row r="70" spans="1:5" s="147" customFormat="1" ht="24.75" customHeight="1">
      <c r="A70" s="30" t="s">
        <v>29</v>
      </c>
      <c r="B70" s="32" t="s">
        <v>34</v>
      </c>
      <c r="C70" s="30"/>
      <c r="D70" s="205">
        <f>SUM(D71:D72)</f>
        <v>264545</v>
      </c>
      <c r="E70" s="205">
        <f>SUM(E71:E72)</f>
        <v>3491994</v>
      </c>
    </row>
    <row r="71" spans="1:5" ht="34.5" customHeight="1">
      <c r="A71" s="36">
        <v>1</v>
      </c>
      <c r="B71" s="35" t="s">
        <v>150</v>
      </c>
      <c r="C71" s="36">
        <f>$C$10</f>
        <v>13.2</v>
      </c>
      <c r="D71" s="206">
        <f>'Bieu 2bDG'!H72</f>
        <v>122774</v>
      </c>
      <c r="E71" s="37">
        <f>ROUND(C71*D71,0)</f>
        <v>1620617</v>
      </c>
    </row>
    <row r="72" spans="1:5" ht="24.75" customHeight="1">
      <c r="A72" s="36">
        <v>2</v>
      </c>
      <c r="B72" s="35" t="s">
        <v>151</v>
      </c>
      <c r="C72" s="36">
        <f>$C$10</f>
        <v>13.2</v>
      </c>
      <c r="D72" s="206">
        <f>'Bieu 2bDG'!H73</f>
        <v>141771</v>
      </c>
      <c r="E72" s="37">
        <f>ROUND(C72*D72,0)</f>
        <v>1871377</v>
      </c>
    </row>
  </sheetData>
  <sheetProtection/>
  <mergeCells count="4">
    <mergeCell ref="A2:E2"/>
    <mergeCell ref="A6:B6"/>
    <mergeCell ref="A1:B1"/>
    <mergeCell ref="A3:E3"/>
  </mergeCells>
  <printOptions/>
  <pageMargins left="0.3937007874015748" right="0.31496062992125984" top="0.54" bottom="0.3937007874015748" header="0.54" footer="0.3937007874015748"/>
  <pageSetup horizontalDpi="600" verticalDpi="600" orientation="portrait" paperSize="9" r:id="rId1"/>
  <ignoredErrors>
    <ignoredError sqref="E18:E19 E20:E72 E10:E16" formula="1"/>
    <ignoredError sqref="C24:C72" evalError="1"/>
  </ignoredErrors>
</worksheet>
</file>

<file path=xl/worksheets/sheet7.xml><?xml version="1.0" encoding="utf-8"?>
<worksheet xmlns="http://schemas.openxmlformats.org/spreadsheetml/2006/main" xmlns:r="http://schemas.openxmlformats.org/officeDocument/2006/relationships">
  <sheetPr>
    <tabColor rgb="FFFFC000"/>
  </sheetPr>
  <dimension ref="A1:G72"/>
  <sheetViews>
    <sheetView zoomScalePageLayoutView="0" workbookViewId="0" topLeftCell="A4">
      <selection activeCell="F8" sqref="F8"/>
    </sheetView>
  </sheetViews>
  <sheetFormatPr defaultColWidth="9.140625" defaultRowHeight="15"/>
  <cols>
    <col min="1" max="1" width="5.7109375" style="146" customWidth="1"/>
    <col min="2" max="2" width="43.7109375" style="145" customWidth="1"/>
    <col min="3" max="3" width="12.7109375" style="145" customWidth="1"/>
    <col min="4" max="4" width="15.7109375" style="145" customWidth="1"/>
    <col min="5" max="5" width="17.7109375" style="145" customWidth="1"/>
    <col min="6" max="6" width="9.140625" style="145" customWidth="1"/>
    <col min="7" max="7" width="11.7109375" style="145" customWidth="1"/>
    <col min="8" max="16384" width="9.140625" style="145" customWidth="1"/>
  </cols>
  <sheetData>
    <row r="1" spans="1:2" s="29" customFormat="1" ht="19.5" customHeight="1">
      <c r="A1" s="271" t="s">
        <v>159</v>
      </c>
      <c r="B1" s="271"/>
    </row>
    <row r="2" spans="1:5" ht="54.75" customHeight="1">
      <c r="A2" s="292" t="s">
        <v>165</v>
      </c>
      <c r="B2" s="292"/>
      <c r="C2" s="292"/>
      <c r="D2" s="292"/>
      <c r="E2" s="292"/>
    </row>
    <row r="3" spans="1:5" ht="24.75" customHeight="1">
      <c r="A3" s="291" t="s">
        <v>139</v>
      </c>
      <c r="B3" s="291"/>
      <c r="C3" s="291"/>
      <c r="D3" s="291"/>
      <c r="E3" s="291"/>
    </row>
    <row r="4" ht="15" customHeight="1"/>
    <row r="5" spans="1:5" ht="34.5" customHeight="1">
      <c r="A5" s="30" t="s">
        <v>0</v>
      </c>
      <c r="B5" s="30" t="s">
        <v>1</v>
      </c>
      <c r="C5" s="30" t="s">
        <v>50</v>
      </c>
      <c r="D5" s="30" t="s">
        <v>51</v>
      </c>
      <c r="E5" s="30" t="s">
        <v>120</v>
      </c>
    </row>
    <row r="6" spans="1:7" s="147" customFormat="1" ht="24.75" customHeight="1">
      <c r="A6" s="287" t="s">
        <v>7</v>
      </c>
      <c r="B6" s="289"/>
      <c r="C6" s="30"/>
      <c r="D6" s="31">
        <f>D7+D30+D48+D64</f>
        <v>97166104</v>
      </c>
      <c r="E6" s="31">
        <f>E7+E30+E48+E64</f>
        <v>422672555</v>
      </c>
      <c r="G6" s="237"/>
    </row>
    <row r="7" spans="1:5" s="147" customFormat="1" ht="24.75" customHeight="1">
      <c r="A7" s="30" t="s">
        <v>8</v>
      </c>
      <c r="B7" s="32" t="s">
        <v>106</v>
      </c>
      <c r="C7" s="30"/>
      <c r="D7" s="31">
        <f>D8+D22+D23+D25</f>
        <v>42950073</v>
      </c>
      <c r="E7" s="31">
        <f>E8+E22+E23+E25</f>
        <v>186832820</v>
      </c>
    </row>
    <row r="8" spans="1:5" s="147" customFormat="1" ht="24.75" customHeight="1">
      <c r="A8" s="30" t="s">
        <v>9</v>
      </c>
      <c r="B8" s="32" t="s">
        <v>10</v>
      </c>
      <c r="C8" s="30"/>
      <c r="D8" s="31">
        <f>D9+D19</f>
        <v>37965200</v>
      </c>
      <c r="E8" s="31">
        <f>E9+E19</f>
        <v>165148620</v>
      </c>
    </row>
    <row r="9" spans="1:5" s="147" customFormat="1" ht="24.75" customHeight="1">
      <c r="A9" s="30">
        <v>1</v>
      </c>
      <c r="B9" s="32" t="s">
        <v>11</v>
      </c>
      <c r="C9" s="30"/>
      <c r="D9" s="31">
        <f>SUM(D10:D18)</f>
        <v>32525200</v>
      </c>
      <c r="E9" s="31">
        <f>SUM(E10:E18)</f>
        <v>141484620</v>
      </c>
    </row>
    <row r="10" spans="1:5" ht="24.75" customHeight="1">
      <c r="A10" s="36" t="s">
        <v>12</v>
      </c>
      <c r="B10" s="35" t="s">
        <v>13</v>
      </c>
      <c r="C10" s="36">
        <f>'Bieu 01TKDT'!G16</f>
        <v>4.35</v>
      </c>
      <c r="D10" s="174">
        <f>'Bieu 2bDG'!H11</f>
        <v>6665000</v>
      </c>
      <c r="E10" s="37">
        <f>ROUND(C10*D10,0)</f>
        <v>28992750</v>
      </c>
    </row>
    <row r="11" spans="1:5" ht="24.75" customHeight="1">
      <c r="A11" s="36" t="s">
        <v>12</v>
      </c>
      <c r="B11" s="35" t="s">
        <v>14</v>
      </c>
      <c r="C11" s="36">
        <f>$C$10</f>
        <v>4.35</v>
      </c>
      <c r="D11" s="174">
        <f>'Bieu 2bDG'!H12</f>
        <v>6493000</v>
      </c>
      <c r="E11" s="37">
        <f aca="true" t="shared" si="0" ref="E11:E18">ROUND(C11*D11,0)</f>
        <v>28244550</v>
      </c>
    </row>
    <row r="12" spans="1:5" ht="24.75" customHeight="1">
      <c r="A12" s="36" t="s">
        <v>12</v>
      </c>
      <c r="B12" s="35" t="s">
        <v>16</v>
      </c>
      <c r="C12" s="36">
        <f aca="true" t="shared" si="1" ref="C12:C29">$C$10</f>
        <v>4.35</v>
      </c>
      <c r="D12" s="174">
        <f>'Bieu 2bDG'!H13</f>
        <v>2257500</v>
      </c>
      <c r="E12" s="37">
        <f t="shared" si="0"/>
        <v>9820125</v>
      </c>
    </row>
    <row r="13" spans="1:5" ht="24.75" customHeight="1">
      <c r="A13" s="36" t="s">
        <v>12</v>
      </c>
      <c r="B13" s="35" t="s">
        <v>17</v>
      </c>
      <c r="C13" s="36">
        <f t="shared" si="1"/>
        <v>4.35</v>
      </c>
      <c r="D13" s="174">
        <f>'Bieu 2bDG'!H14</f>
        <v>3483000</v>
      </c>
      <c r="E13" s="37">
        <f t="shared" si="0"/>
        <v>15151050</v>
      </c>
    </row>
    <row r="14" spans="1:5" ht="24.75" customHeight="1">
      <c r="A14" s="36" t="s">
        <v>12</v>
      </c>
      <c r="B14" s="35" t="s">
        <v>18</v>
      </c>
      <c r="C14" s="36">
        <f t="shared" si="1"/>
        <v>4.35</v>
      </c>
      <c r="D14" s="174">
        <f>'Bieu 2bDG'!H15</f>
        <v>3053000</v>
      </c>
      <c r="E14" s="37">
        <f t="shared" si="0"/>
        <v>13280550</v>
      </c>
    </row>
    <row r="15" spans="1:5" ht="24.75" customHeight="1">
      <c r="A15" s="36" t="s">
        <v>12</v>
      </c>
      <c r="B15" s="35" t="s">
        <v>181</v>
      </c>
      <c r="C15" s="36">
        <f t="shared" si="1"/>
        <v>4.35</v>
      </c>
      <c r="D15" s="174">
        <f>'Bieu 2bDG'!H16</f>
        <v>3913000</v>
      </c>
      <c r="E15" s="37">
        <f t="shared" si="0"/>
        <v>17021550</v>
      </c>
    </row>
    <row r="16" spans="1:5" ht="24.75" customHeight="1">
      <c r="A16" s="36" t="s">
        <v>12</v>
      </c>
      <c r="B16" s="35" t="s">
        <v>20</v>
      </c>
      <c r="C16" s="36">
        <f t="shared" si="1"/>
        <v>4.35</v>
      </c>
      <c r="D16" s="174">
        <f>'Bieu 2bDG'!H17</f>
        <v>2429500</v>
      </c>
      <c r="E16" s="37">
        <f t="shared" si="0"/>
        <v>10568325</v>
      </c>
    </row>
    <row r="17" spans="1:5" ht="24.75" customHeight="1">
      <c r="A17" s="36" t="s">
        <v>12</v>
      </c>
      <c r="B17" s="35" t="s">
        <v>131</v>
      </c>
      <c r="C17" s="36">
        <f t="shared" si="1"/>
        <v>4.35</v>
      </c>
      <c r="D17" s="174">
        <f>'Bieu 2bDG'!H18</f>
        <v>2666000</v>
      </c>
      <c r="E17" s="37">
        <f t="shared" si="0"/>
        <v>11597100</v>
      </c>
    </row>
    <row r="18" spans="1:5" ht="24.75" customHeight="1">
      <c r="A18" s="36" t="s">
        <v>12</v>
      </c>
      <c r="B18" s="35" t="s">
        <v>22</v>
      </c>
      <c r="C18" s="36">
        <f t="shared" si="1"/>
        <v>4.35</v>
      </c>
      <c r="D18" s="174">
        <f>'Bieu 2bDG'!H19</f>
        <v>1565200</v>
      </c>
      <c r="E18" s="37">
        <f t="shared" si="0"/>
        <v>6808620</v>
      </c>
    </row>
    <row r="19" spans="1:5" s="147" customFormat="1" ht="24.75" customHeight="1">
      <c r="A19" s="30">
        <v>2</v>
      </c>
      <c r="B19" s="32" t="s">
        <v>24</v>
      </c>
      <c r="C19" s="30"/>
      <c r="D19" s="31">
        <f>SUM(D20:D21)</f>
        <v>5440000</v>
      </c>
      <c r="E19" s="31">
        <f>SUM(E20:E21)</f>
        <v>23664000</v>
      </c>
    </row>
    <row r="20" spans="1:5" ht="24.75" customHeight="1">
      <c r="A20" s="36" t="s">
        <v>12</v>
      </c>
      <c r="B20" s="35" t="s">
        <v>125</v>
      </c>
      <c r="C20" s="36">
        <f t="shared" si="1"/>
        <v>4.35</v>
      </c>
      <c r="D20" s="174">
        <f>'Bieu 2bDG'!H21</f>
        <v>3840000</v>
      </c>
      <c r="E20" s="37">
        <f>ROUND(C20*D20,0)</f>
        <v>16704000</v>
      </c>
    </row>
    <row r="21" spans="1:5" ht="24.75" customHeight="1">
      <c r="A21" s="36" t="s">
        <v>12</v>
      </c>
      <c r="B21" s="35" t="s">
        <v>26</v>
      </c>
      <c r="C21" s="36">
        <f t="shared" si="1"/>
        <v>4.35</v>
      </c>
      <c r="D21" s="174">
        <f>'Bieu 2bDG'!H22</f>
        <v>1600000</v>
      </c>
      <c r="E21" s="37">
        <f>ROUND(C21*D21,0)</f>
        <v>6960000</v>
      </c>
    </row>
    <row r="22" spans="1:5" s="147" customFormat="1" ht="24.75" customHeight="1">
      <c r="A22" s="30" t="s">
        <v>28</v>
      </c>
      <c r="B22" s="32" t="s">
        <v>52</v>
      </c>
      <c r="C22" s="30">
        <f t="shared" si="1"/>
        <v>4.35</v>
      </c>
      <c r="D22" s="31">
        <f>'Bieu 2bDG'!H23</f>
        <v>1138956</v>
      </c>
      <c r="E22" s="40">
        <f>ROUND(C22*D22,0)</f>
        <v>4954459</v>
      </c>
    </row>
    <row r="23" spans="1:5" s="147" customFormat="1" ht="24.75" customHeight="1">
      <c r="A23" s="30" t="s">
        <v>29</v>
      </c>
      <c r="B23" s="32" t="s">
        <v>30</v>
      </c>
      <c r="C23" s="30"/>
      <c r="D23" s="31">
        <f>D24</f>
        <v>1511450</v>
      </c>
      <c r="E23" s="31">
        <f>E24</f>
        <v>6574808</v>
      </c>
    </row>
    <row r="24" spans="1:5" ht="24.75" customHeight="1">
      <c r="A24" s="34" t="s">
        <v>12</v>
      </c>
      <c r="B24" s="35" t="s">
        <v>31</v>
      </c>
      <c r="C24" s="36">
        <f t="shared" si="1"/>
        <v>4.35</v>
      </c>
      <c r="D24" s="174">
        <f>'Bieu 2bDG'!H25</f>
        <v>1511450</v>
      </c>
      <c r="E24" s="37">
        <f>ROUND(C24*D24,0)</f>
        <v>6574808</v>
      </c>
    </row>
    <row r="25" spans="1:5" s="147" customFormat="1" ht="24.75" customHeight="1">
      <c r="A25" s="30" t="s">
        <v>33</v>
      </c>
      <c r="B25" s="32" t="s">
        <v>34</v>
      </c>
      <c r="C25" s="30"/>
      <c r="D25" s="31">
        <f>SUM(D26:D29)</f>
        <v>2334467</v>
      </c>
      <c r="E25" s="31">
        <f>SUM(E26:E29)</f>
        <v>10154933</v>
      </c>
    </row>
    <row r="26" spans="1:5" ht="24.75" customHeight="1">
      <c r="A26" s="36">
        <v>1</v>
      </c>
      <c r="B26" s="35" t="s">
        <v>35</v>
      </c>
      <c r="C26" s="36">
        <f t="shared" si="1"/>
        <v>4.35</v>
      </c>
      <c r="D26" s="174">
        <f>'Bieu 2bDG'!H27</f>
        <v>106345</v>
      </c>
      <c r="E26" s="37">
        <f>ROUND(C26*D26,0)</f>
        <v>462601</v>
      </c>
    </row>
    <row r="27" spans="1:5" ht="24.75" customHeight="1">
      <c r="A27" s="36">
        <v>2</v>
      </c>
      <c r="B27" s="35" t="s">
        <v>36</v>
      </c>
      <c r="C27" s="36">
        <f t="shared" si="1"/>
        <v>4.35</v>
      </c>
      <c r="D27" s="174">
        <f>'Bieu 2bDG'!H28</f>
        <v>102830</v>
      </c>
      <c r="E27" s="37">
        <f>ROUND(C27*D27,0)</f>
        <v>447311</v>
      </c>
    </row>
    <row r="28" spans="1:5" ht="34.5" customHeight="1">
      <c r="A28" s="36">
        <v>3</v>
      </c>
      <c r="B28" s="35" t="s">
        <v>150</v>
      </c>
      <c r="C28" s="36">
        <f t="shared" si="1"/>
        <v>4.35</v>
      </c>
      <c r="D28" s="174">
        <f>'Bieu 2bDG'!H29</f>
        <v>986336</v>
      </c>
      <c r="E28" s="37">
        <f>ROUND(C28*D28,0)</f>
        <v>4290562</v>
      </c>
    </row>
    <row r="29" spans="1:5" ht="24.75" customHeight="1">
      <c r="A29" s="36">
        <v>4</v>
      </c>
      <c r="B29" s="35" t="s">
        <v>151</v>
      </c>
      <c r="C29" s="36">
        <f t="shared" si="1"/>
        <v>4.35</v>
      </c>
      <c r="D29" s="174">
        <f>'Bieu 2bDG'!H30</f>
        <v>1138956</v>
      </c>
      <c r="E29" s="37">
        <f>ROUND(C29*D29,0)</f>
        <v>4954459</v>
      </c>
    </row>
    <row r="30" spans="1:5" s="147" customFormat="1" ht="24.75" customHeight="1">
      <c r="A30" s="30" t="s">
        <v>38</v>
      </c>
      <c r="B30" s="32" t="s">
        <v>107</v>
      </c>
      <c r="C30" s="30"/>
      <c r="D30" s="31">
        <f>D31+D44+D45</f>
        <v>24609610</v>
      </c>
      <c r="E30" s="31">
        <f>E31+E44+E45</f>
        <v>107051804</v>
      </c>
    </row>
    <row r="31" spans="1:5" s="147" customFormat="1" ht="24.75" customHeight="1">
      <c r="A31" s="30" t="s">
        <v>9</v>
      </c>
      <c r="B31" s="32" t="s">
        <v>10</v>
      </c>
      <c r="C31" s="30"/>
      <c r="D31" s="31">
        <f>D32+D41</f>
        <v>22661200</v>
      </c>
      <c r="E31" s="31">
        <f>E32+E41</f>
        <v>98576220</v>
      </c>
    </row>
    <row r="32" spans="1:5" s="147" customFormat="1" ht="24.75" customHeight="1">
      <c r="A32" s="30">
        <v>1</v>
      </c>
      <c r="B32" s="32" t="s">
        <v>11</v>
      </c>
      <c r="C32" s="30"/>
      <c r="D32" s="31">
        <f>SUM(D33:D40)</f>
        <v>20485200</v>
      </c>
      <c r="E32" s="31">
        <f>SUM(E33:E40)</f>
        <v>89110620</v>
      </c>
    </row>
    <row r="33" spans="1:5" ht="24.75" customHeight="1">
      <c r="A33" s="36" t="s">
        <v>12</v>
      </c>
      <c r="B33" s="35" t="s">
        <v>39</v>
      </c>
      <c r="C33" s="36">
        <f aca="true" t="shared" si="2" ref="C33:C40">$C$10</f>
        <v>4.35</v>
      </c>
      <c r="D33" s="174">
        <f>'Bieu 2bDG'!H34</f>
        <v>3913000</v>
      </c>
      <c r="E33" s="37">
        <f aca="true" t="shared" si="3" ref="E33:E40">ROUND(C33*D33,0)</f>
        <v>17021550</v>
      </c>
    </row>
    <row r="34" spans="1:5" ht="24.75" customHeight="1">
      <c r="A34" s="36" t="s">
        <v>12</v>
      </c>
      <c r="B34" s="35" t="s">
        <v>40</v>
      </c>
      <c r="C34" s="36">
        <f t="shared" si="2"/>
        <v>4.35</v>
      </c>
      <c r="D34" s="174">
        <f>'Bieu 2bDG'!H35</f>
        <v>2429500</v>
      </c>
      <c r="E34" s="37">
        <f t="shared" si="3"/>
        <v>10568325</v>
      </c>
    </row>
    <row r="35" spans="1:5" ht="24.75" customHeight="1">
      <c r="A35" s="36" t="s">
        <v>12</v>
      </c>
      <c r="B35" s="35" t="s">
        <v>41</v>
      </c>
      <c r="C35" s="36">
        <f t="shared" si="2"/>
        <v>4.35</v>
      </c>
      <c r="D35" s="174">
        <f>'Bieu 2bDG'!H36</f>
        <v>3483000</v>
      </c>
      <c r="E35" s="37">
        <f t="shared" si="3"/>
        <v>15151050</v>
      </c>
    </row>
    <row r="36" spans="1:5" ht="24.75" customHeight="1">
      <c r="A36" s="36" t="s">
        <v>12</v>
      </c>
      <c r="B36" s="35" t="s">
        <v>152</v>
      </c>
      <c r="C36" s="36">
        <f t="shared" si="2"/>
        <v>4.35</v>
      </c>
      <c r="D36" s="174">
        <f>'Bieu 2bDG'!H37</f>
        <v>645000</v>
      </c>
      <c r="E36" s="37">
        <f t="shared" si="3"/>
        <v>2805750</v>
      </c>
    </row>
    <row r="37" spans="1:5" ht="24.75" customHeight="1">
      <c r="A37" s="36" t="s">
        <v>12</v>
      </c>
      <c r="B37" s="35" t="s">
        <v>43</v>
      </c>
      <c r="C37" s="36">
        <f t="shared" si="2"/>
        <v>4.35</v>
      </c>
      <c r="D37" s="174">
        <f>'Bieu 2bDG'!H38</f>
        <v>3010000</v>
      </c>
      <c r="E37" s="37">
        <f t="shared" si="3"/>
        <v>13093500</v>
      </c>
    </row>
    <row r="38" spans="1:5" ht="24.75" customHeight="1">
      <c r="A38" s="36" t="s">
        <v>12</v>
      </c>
      <c r="B38" s="35" t="s">
        <v>45</v>
      </c>
      <c r="C38" s="36">
        <f t="shared" si="2"/>
        <v>4.35</v>
      </c>
      <c r="D38" s="174">
        <f>'Bieu 2bDG'!H39</f>
        <v>2429500</v>
      </c>
      <c r="E38" s="37">
        <f t="shared" si="3"/>
        <v>10568325</v>
      </c>
    </row>
    <row r="39" spans="1:5" ht="24.75" customHeight="1">
      <c r="A39" s="36" t="s">
        <v>12</v>
      </c>
      <c r="B39" s="35" t="s">
        <v>46</v>
      </c>
      <c r="C39" s="36">
        <f t="shared" si="2"/>
        <v>4.35</v>
      </c>
      <c r="D39" s="174">
        <f>'Bieu 2bDG'!H40</f>
        <v>3010000</v>
      </c>
      <c r="E39" s="37">
        <f t="shared" si="3"/>
        <v>13093500</v>
      </c>
    </row>
    <row r="40" spans="1:5" ht="24.75" customHeight="1">
      <c r="A40" s="36" t="s">
        <v>12</v>
      </c>
      <c r="B40" s="35" t="s">
        <v>22</v>
      </c>
      <c r="C40" s="36">
        <f t="shared" si="2"/>
        <v>4.35</v>
      </c>
      <c r="D40" s="174">
        <f>'Bieu 2bDG'!H41</f>
        <v>1565200</v>
      </c>
      <c r="E40" s="37">
        <f t="shared" si="3"/>
        <v>6808620</v>
      </c>
    </row>
    <row r="41" spans="1:5" s="147" customFormat="1" ht="24.75" customHeight="1">
      <c r="A41" s="30">
        <v>2</v>
      </c>
      <c r="B41" s="32" t="s">
        <v>24</v>
      </c>
      <c r="C41" s="30"/>
      <c r="D41" s="31">
        <f>SUM(D42:D43)</f>
        <v>2176000</v>
      </c>
      <c r="E41" s="31">
        <f>SUM(E42:E43)</f>
        <v>9465600</v>
      </c>
    </row>
    <row r="42" spans="1:5" ht="24.75" customHeight="1">
      <c r="A42" s="36" t="s">
        <v>12</v>
      </c>
      <c r="B42" s="35" t="s">
        <v>127</v>
      </c>
      <c r="C42" s="36">
        <f>$C$10</f>
        <v>4.35</v>
      </c>
      <c r="D42" s="174">
        <f>'Bieu 2bDG'!H43</f>
        <v>576000</v>
      </c>
      <c r="E42" s="37">
        <f>ROUND(C42*D42,0)</f>
        <v>2505600</v>
      </c>
    </row>
    <row r="43" spans="1:5" ht="24.75" customHeight="1">
      <c r="A43" s="36" t="s">
        <v>12</v>
      </c>
      <c r="B43" s="35" t="s">
        <v>47</v>
      </c>
      <c r="C43" s="36">
        <f>$C$10</f>
        <v>4.35</v>
      </c>
      <c r="D43" s="174">
        <f>'Bieu 2bDG'!H44</f>
        <v>1600000</v>
      </c>
      <c r="E43" s="37">
        <f>ROUND(C43*D43,0)</f>
        <v>6960000</v>
      </c>
    </row>
    <row r="44" spans="1:5" s="147" customFormat="1" ht="24.75" customHeight="1">
      <c r="A44" s="30" t="s">
        <v>28</v>
      </c>
      <c r="B44" s="32" t="s">
        <v>52</v>
      </c>
      <c r="C44" s="30">
        <f>$C$10</f>
        <v>4.35</v>
      </c>
      <c r="D44" s="31">
        <f>'Bieu 2bDG'!H45</f>
        <v>679836</v>
      </c>
      <c r="E44" s="40">
        <f>ROUND(C44*D44,0)</f>
        <v>2957287</v>
      </c>
    </row>
    <row r="45" spans="1:5" s="147" customFormat="1" ht="24.75" customHeight="1">
      <c r="A45" s="30" t="s">
        <v>29</v>
      </c>
      <c r="B45" s="32" t="s">
        <v>34</v>
      </c>
      <c r="C45" s="30"/>
      <c r="D45" s="31">
        <f>SUM(D46:D47)</f>
        <v>1268574</v>
      </c>
      <c r="E45" s="31">
        <f>SUM(E46:E47)</f>
        <v>5518297</v>
      </c>
    </row>
    <row r="46" spans="1:5" ht="34.5" customHeight="1">
      <c r="A46" s="36">
        <v>1</v>
      </c>
      <c r="B46" s="35" t="s">
        <v>150</v>
      </c>
      <c r="C46" s="36">
        <f>$C$10</f>
        <v>4.35</v>
      </c>
      <c r="D46" s="174">
        <f>'Bieu 2bDG'!H47</f>
        <v>588738</v>
      </c>
      <c r="E46" s="37">
        <f>ROUND(C46*D46,0)</f>
        <v>2561010</v>
      </c>
    </row>
    <row r="47" spans="1:5" ht="24.75" customHeight="1">
      <c r="A47" s="36">
        <v>2</v>
      </c>
      <c r="B47" s="35" t="s">
        <v>151</v>
      </c>
      <c r="C47" s="36">
        <f>$C$10</f>
        <v>4.35</v>
      </c>
      <c r="D47" s="174">
        <f>'Bieu 2bDG'!H48</f>
        <v>679836</v>
      </c>
      <c r="E47" s="37">
        <f>ROUND(C47*D47,0)</f>
        <v>2957287</v>
      </c>
    </row>
    <row r="48" spans="1:5" s="147" customFormat="1" ht="24.75" customHeight="1">
      <c r="A48" s="30" t="s">
        <v>48</v>
      </c>
      <c r="B48" s="32" t="s">
        <v>108</v>
      </c>
      <c r="C48" s="30"/>
      <c r="D48" s="31">
        <f>D49+D60+D61</f>
        <v>24474405</v>
      </c>
      <c r="E48" s="31">
        <f>E49+E60+E61</f>
        <v>106463661</v>
      </c>
    </row>
    <row r="49" spans="1:5" s="147" customFormat="1" ht="24.75" customHeight="1">
      <c r="A49" s="30" t="s">
        <v>9</v>
      </c>
      <c r="B49" s="32" t="s">
        <v>10</v>
      </c>
      <c r="C49" s="30"/>
      <c r="D49" s="31">
        <f>D50+D58</f>
        <v>22536700</v>
      </c>
      <c r="E49" s="31">
        <f>E50+E58</f>
        <v>98034645</v>
      </c>
    </row>
    <row r="50" spans="1:5" s="147" customFormat="1" ht="24.75" customHeight="1">
      <c r="A50" s="30">
        <v>1</v>
      </c>
      <c r="B50" s="32" t="s">
        <v>11</v>
      </c>
      <c r="C50" s="30"/>
      <c r="D50" s="31">
        <f>SUM(D51:D57)</f>
        <v>20936700</v>
      </c>
      <c r="E50" s="31">
        <f>SUM(E51:E57)</f>
        <v>91074645</v>
      </c>
    </row>
    <row r="51" spans="1:5" ht="24.75" customHeight="1">
      <c r="A51" s="36" t="s">
        <v>12</v>
      </c>
      <c r="B51" s="35" t="s">
        <v>39</v>
      </c>
      <c r="C51" s="36">
        <f aca="true" t="shared" si="4" ref="C51:C57">$C$10</f>
        <v>4.35</v>
      </c>
      <c r="D51" s="174">
        <f>'Bieu 2bDG'!H52</f>
        <v>3311000</v>
      </c>
      <c r="E51" s="37">
        <f aca="true" t="shared" si="5" ref="E51:E60">ROUND(C51*D51,0)</f>
        <v>14402850</v>
      </c>
    </row>
    <row r="52" spans="1:5" ht="24.75" customHeight="1">
      <c r="A52" s="36" t="s">
        <v>12</v>
      </c>
      <c r="B52" s="35" t="s">
        <v>40</v>
      </c>
      <c r="C52" s="36">
        <f t="shared" si="4"/>
        <v>4.35</v>
      </c>
      <c r="D52" s="174">
        <f>'Bieu 2bDG'!H53</f>
        <v>2429500</v>
      </c>
      <c r="E52" s="37">
        <f t="shared" si="5"/>
        <v>10568325</v>
      </c>
    </row>
    <row r="53" spans="1:5" ht="24.75" customHeight="1">
      <c r="A53" s="36" t="s">
        <v>12</v>
      </c>
      <c r="B53" s="35" t="s">
        <v>41</v>
      </c>
      <c r="C53" s="36">
        <f t="shared" si="4"/>
        <v>4.35</v>
      </c>
      <c r="D53" s="174">
        <f>'Bieu 2bDG'!H54</f>
        <v>3483000</v>
      </c>
      <c r="E53" s="37">
        <f t="shared" si="5"/>
        <v>15151050</v>
      </c>
    </row>
    <row r="54" spans="1:5" ht="24.75" customHeight="1">
      <c r="A54" s="36" t="s">
        <v>12</v>
      </c>
      <c r="B54" s="35" t="s">
        <v>43</v>
      </c>
      <c r="C54" s="36">
        <f t="shared" si="4"/>
        <v>4.35</v>
      </c>
      <c r="D54" s="174">
        <f>'Bieu 2bDG'!H55</f>
        <v>3160500</v>
      </c>
      <c r="E54" s="37">
        <f t="shared" si="5"/>
        <v>13748175</v>
      </c>
    </row>
    <row r="55" spans="1:5" ht="24.75" customHeight="1">
      <c r="A55" s="36" t="s">
        <v>12</v>
      </c>
      <c r="B55" s="35" t="s">
        <v>45</v>
      </c>
      <c r="C55" s="36">
        <f t="shared" si="4"/>
        <v>4.35</v>
      </c>
      <c r="D55" s="174">
        <f>'Bieu 2bDG'!H56</f>
        <v>3827000</v>
      </c>
      <c r="E55" s="37">
        <f t="shared" si="5"/>
        <v>16647450</v>
      </c>
    </row>
    <row r="56" spans="1:5" ht="24.75" customHeight="1">
      <c r="A56" s="36" t="s">
        <v>12</v>
      </c>
      <c r="B56" s="35" t="s">
        <v>46</v>
      </c>
      <c r="C56" s="36">
        <f t="shared" si="4"/>
        <v>4.35</v>
      </c>
      <c r="D56" s="174">
        <f>'Bieu 2bDG'!H57</f>
        <v>3160500</v>
      </c>
      <c r="E56" s="37">
        <f t="shared" si="5"/>
        <v>13748175</v>
      </c>
    </row>
    <row r="57" spans="1:5" ht="24.75" customHeight="1">
      <c r="A57" s="36" t="s">
        <v>12</v>
      </c>
      <c r="B57" s="35" t="s">
        <v>22</v>
      </c>
      <c r="C57" s="36">
        <f t="shared" si="4"/>
        <v>4.35</v>
      </c>
      <c r="D57" s="174">
        <f>'Bieu 2bDG'!H58</f>
        <v>1565200</v>
      </c>
      <c r="E57" s="37">
        <f t="shared" si="5"/>
        <v>6808620</v>
      </c>
    </row>
    <row r="58" spans="1:5" s="147" customFormat="1" ht="24.75" customHeight="1">
      <c r="A58" s="30">
        <v>2</v>
      </c>
      <c r="B58" s="32" t="s">
        <v>24</v>
      </c>
      <c r="C58" s="30"/>
      <c r="D58" s="31">
        <f>D59</f>
        <v>1600000</v>
      </c>
      <c r="E58" s="31">
        <f>E59</f>
        <v>6960000</v>
      </c>
    </row>
    <row r="59" spans="1:5" ht="24.75" customHeight="1">
      <c r="A59" s="36" t="s">
        <v>12</v>
      </c>
      <c r="B59" s="35" t="s">
        <v>47</v>
      </c>
      <c r="C59" s="36">
        <f>$C$10</f>
        <v>4.35</v>
      </c>
      <c r="D59" s="174">
        <f>'Bieu 2bDG'!H60</f>
        <v>1600000</v>
      </c>
      <c r="E59" s="37">
        <f t="shared" si="5"/>
        <v>6960000</v>
      </c>
    </row>
    <row r="60" spans="1:5" s="147" customFormat="1" ht="24.75" customHeight="1">
      <c r="A60" s="30" t="s">
        <v>28</v>
      </c>
      <c r="B60" s="32" t="s">
        <v>52</v>
      </c>
      <c r="C60" s="30">
        <f>$C$10</f>
        <v>4.35</v>
      </c>
      <c r="D60" s="31">
        <f>'Bieu 2bDG'!H61</f>
        <v>676101</v>
      </c>
      <c r="E60" s="40">
        <f t="shared" si="5"/>
        <v>2941039</v>
      </c>
    </row>
    <row r="61" spans="1:5" s="147" customFormat="1" ht="24.75" customHeight="1">
      <c r="A61" s="30" t="s">
        <v>29</v>
      </c>
      <c r="B61" s="32" t="s">
        <v>34</v>
      </c>
      <c r="C61" s="30"/>
      <c r="D61" s="31">
        <f>SUM(D62:D63)</f>
        <v>1261604</v>
      </c>
      <c r="E61" s="31">
        <f>SUM(E62:E63)</f>
        <v>5487977</v>
      </c>
    </row>
    <row r="62" spans="1:5" ht="34.5" customHeight="1">
      <c r="A62" s="36">
        <v>1</v>
      </c>
      <c r="B62" s="35" t="s">
        <v>150</v>
      </c>
      <c r="C62" s="36">
        <f>$C$10</f>
        <v>4.35</v>
      </c>
      <c r="D62" s="174">
        <f>'Bieu 2bDG'!H63</f>
        <v>585503</v>
      </c>
      <c r="E62" s="37">
        <f>ROUND(C62*D62,0)</f>
        <v>2546938</v>
      </c>
    </row>
    <row r="63" spans="1:5" ht="24.75" customHeight="1">
      <c r="A63" s="36">
        <v>2</v>
      </c>
      <c r="B63" s="35" t="s">
        <v>151</v>
      </c>
      <c r="C63" s="36">
        <f>$C$10</f>
        <v>4.35</v>
      </c>
      <c r="D63" s="174">
        <f>'Bieu 2bDG'!H64</f>
        <v>676101</v>
      </c>
      <c r="E63" s="37">
        <f>ROUND(C63*D63,0)</f>
        <v>2941039</v>
      </c>
    </row>
    <row r="64" spans="1:5" s="147" customFormat="1" ht="24.75" customHeight="1">
      <c r="A64" s="30" t="s">
        <v>49</v>
      </c>
      <c r="B64" s="32" t="s">
        <v>109</v>
      </c>
      <c r="C64" s="30"/>
      <c r="D64" s="31">
        <f>D65+D69+D70</f>
        <v>5132016</v>
      </c>
      <c r="E64" s="31">
        <f>E65+E69+E70</f>
        <v>22324270</v>
      </c>
    </row>
    <row r="65" spans="1:5" s="147" customFormat="1" ht="24.75" customHeight="1">
      <c r="A65" s="30" t="s">
        <v>9</v>
      </c>
      <c r="B65" s="32" t="s">
        <v>10</v>
      </c>
      <c r="C65" s="30"/>
      <c r="D65" s="31">
        <f>D66</f>
        <v>4725700</v>
      </c>
      <c r="E65" s="31">
        <f>E66</f>
        <v>20556795</v>
      </c>
    </row>
    <row r="66" spans="1:5" s="147" customFormat="1" ht="24.75" customHeight="1">
      <c r="A66" s="114">
        <v>1</v>
      </c>
      <c r="B66" s="32" t="s">
        <v>11</v>
      </c>
      <c r="C66" s="30"/>
      <c r="D66" s="31">
        <f>D67+D68</f>
        <v>4725700</v>
      </c>
      <c r="E66" s="31">
        <f>E67+E68</f>
        <v>20556795</v>
      </c>
    </row>
    <row r="67" spans="1:5" ht="24.75" customHeight="1">
      <c r="A67" s="36" t="s">
        <v>12</v>
      </c>
      <c r="B67" s="35" t="s">
        <v>110</v>
      </c>
      <c r="C67" s="36">
        <f>$C$10</f>
        <v>4.35</v>
      </c>
      <c r="D67" s="174">
        <f>'Bieu 2bDG'!H68</f>
        <v>3160500</v>
      </c>
      <c r="E67" s="37">
        <f>ROUND(C67*D67,0)</f>
        <v>13748175</v>
      </c>
    </row>
    <row r="68" spans="1:5" ht="24.75" customHeight="1">
      <c r="A68" s="36" t="s">
        <v>12</v>
      </c>
      <c r="B68" s="35" t="s">
        <v>22</v>
      </c>
      <c r="C68" s="36">
        <f>$C$10</f>
        <v>4.35</v>
      </c>
      <c r="D68" s="174">
        <f>'Bieu 2bDG'!H69</f>
        <v>1565200</v>
      </c>
      <c r="E68" s="37">
        <f>ROUND(C68*D68,0)</f>
        <v>6808620</v>
      </c>
    </row>
    <row r="69" spans="1:5" s="147" customFormat="1" ht="24.75" customHeight="1">
      <c r="A69" s="30" t="s">
        <v>28</v>
      </c>
      <c r="B69" s="32" t="s">
        <v>52</v>
      </c>
      <c r="C69" s="30">
        <f>$C$10</f>
        <v>4.35</v>
      </c>
      <c r="D69" s="31">
        <f>'Bieu 2bDG'!H70</f>
        <v>141771</v>
      </c>
      <c r="E69" s="40">
        <f>ROUND(C69*D69,0)</f>
        <v>616704</v>
      </c>
    </row>
    <row r="70" spans="1:5" s="147" customFormat="1" ht="24.75" customHeight="1">
      <c r="A70" s="30" t="s">
        <v>29</v>
      </c>
      <c r="B70" s="32" t="s">
        <v>34</v>
      </c>
      <c r="C70" s="30"/>
      <c r="D70" s="31">
        <f>SUM(D71:D72)</f>
        <v>264545</v>
      </c>
      <c r="E70" s="31">
        <f>SUM(E71:E72)</f>
        <v>1150771</v>
      </c>
    </row>
    <row r="71" spans="1:5" ht="34.5" customHeight="1">
      <c r="A71" s="36">
        <v>1</v>
      </c>
      <c r="B71" s="35" t="s">
        <v>150</v>
      </c>
      <c r="C71" s="36">
        <f>$C$10</f>
        <v>4.35</v>
      </c>
      <c r="D71" s="174">
        <f>'Bieu 2bDG'!H72</f>
        <v>122774</v>
      </c>
      <c r="E71" s="37">
        <f>ROUND(C71*D71,0)</f>
        <v>534067</v>
      </c>
    </row>
    <row r="72" spans="1:5" ht="24.75" customHeight="1">
      <c r="A72" s="36">
        <v>2</v>
      </c>
      <c r="B72" s="35" t="s">
        <v>151</v>
      </c>
      <c r="C72" s="36">
        <f>$C$10</f>
        <v>4.35</v>
      </c>
      <c r="D72" s="174">
        <f>'Bieu 2bDG'!H73</f>
        <v>141771</v>
      </c>
      <c r="E72" s="37">
        <f>ROUND(C72*D72,0)</f>
        <v>616704</v>
      </c>
    </row>
  </sheetData>
  <sheetProtection/>
  <mergeCells count="4">
    <mergeCell ref="A1:B1"/>
    <mergeCell ref="A2:E2"/>
    <mergeCell ref="A6:B6"/>
    <mergeCell ref="A3:E3"/>
  </mergeCells>
  <printOptions/>
  <pageMargins left="0.3937007874015748" right="0.31496062992125984" top="0.54" bottom="0.27" header="0.53" footer="0.29"/>
  <pageSetup horizontalDpi="600" verticalDpi="600" orientation="portrait" paperSize="9" r:id="rId1"/>
  <ignoredErrors>
    <ignoredError sqref="E19" formula="1"/>
    <ignoredError sqref="E22:E25 E70 E20:E21 E41:E46 E58:E62" evalError="1" formula="1"/>
    <ignoredError sqref="C26:C40 C63:C69 C58:C62 C47:C57 C41:C46 C20:C21 C71:C72 C70 C22:C25 E26:E40 E63:E69 E47:E57 E71:E72" evalError="1"/>
  </ignoredErrors>
</worksheet>
</file>

<file path=xl/worksheets/sheet8.xml><?xml version="1.0" encoding="utf-8"?>
<worksheet xmlns="http://schemas.openxmlformats.org/spreadsheetml/2006/main" xmlns:r="http://schemas.openxmlformats.org/officeDocument/2006/relationships">
  <sheetPr>
    <tabColor rgb="FFFFC000"/>
  </sheetPr>
  <dimension ref="A1:H16"/>
  <sheetViews>
    <sheetView zoomScalePageLayoutView="0" workbookViewId="0" topLeftCell="A1">
      <selection activeCell="A1" sqref="A1:IV16384"/>
    </sheetView>
  </sheetViews>
  <sheetFormatPr defaultColWidth="10.140625" defaultRowHeight="15"/>
  <cols>
    <col min="1" max="1" width="5.00390625" style="108" customWidth="1"/>
    <col min="2" max="2" width="32.140625" style="109" customWidth="1"/>
    <col min="3" max="3" width="16.7109375" style="109" customWidth="1"/>
    <col min="4" max="4" width="15.7109375" style="108" customWidth="1"/>
    <col min="5" max="7" width="15.8515625" style="108" customWidth="1"/>
    <col min="8" max="240" width="9.140625" style="89" customWidth="1"/>
    <col min="241" max="241" width="4.140625" style="89" customWidth="1"/>
    <col min="242" max="242" width="17.00390625" style="89" customWidth="1"/>
    <col min="243" max="244" width="12.7109375" style="89" customWidth="1"/>
    <col min="245" max="247" width="11.8515625" style="89" customWidth="1"/>
    <col min="248" max="249" width="12.7109375" style="89" customWidth="1"/>
    <col min="250" max="253" width="11.00390625" style="89" customWidth="1"/>
    <col min="254" max="16384" width="10.140625" style="89" customWidth="1"/>
  </cols>
  <sheetData>
    <row r="1" spans="1:7" ht="19.5" customHeight="1">
      <c r="A1" s="297" t="s">
        <v>112</v>
      </c>
      <c r="B1" s="297"/>
      <c r="C1" s="110"/>
      <c r="D1" s="110"/>
      <c r="E1" s="88"/>
      <c r="F1" s="110"/>
      <c r="G1" s="110"/>
    </row>
    <row r="2" spans="1:7" s="90" customFormat="1" ht="39.75" customHeight="1">
      <c r="A2" s="298" t="s">
        <v>111</v>
      </c>
      <c r="B2" s="298"/>
      <c r="C2" s="298"/>
      <c r="D2" s="298"/>
      <c r="E2" s="298"/>
      <c r="F2" s="298"/>
      <c r="G2" s="298"/>
    </row>
    <row r="3" spans="1:7" s="90" customFormat="1" ht="19.5" customHeight="1">
      <c r="A3" s="91"/>
      <c r="B3" s="91"/>
      <c r="C3" s="91"/>
      <c r="D3" s="91"/>
      <c r="E3" s="91"/>
      <c r="F3" s="304" t="s">
        <v>105</v>
      </c>
      <c r="G3" s="304"/>
    </row>
    <row r="4" spans="1:7" ht="24.75" customHeight="1">
      <c r="A4" s="299" t="s">
        <v>0</v>
      </c>
      <c r="B4" s="299" t="s">
        <v>1</v>
      </c>
      <c r="C4" s="299" t="s">
        <v>104</v>
      </c>
      <c r="D4" s="301" t="s">
        <v>103</v>
      </c>
      <c r="E4" s="302"/>
      <c r="F4" s="302"/>
      <c r="G4" s="303"/>
    </row>
    <row r="5" spans="1:7" ht="24.75" customHeight="1">
      <c r="A5" s="300"/>
      <c r="B5" s="300"/>
      <c r="C5" s="300"/>
      <c r="D5" s="92" t="s">
        <v>54</v>
      </c>
      <c r="E5" s="113" t="s">
        <v>55</v>
      </c>
      <c r="F5" s="92" t="s">
        <v>58</v>
      </c>
      <c r="G5" s="113" t="s">
        <v>62</v>
      </c>
    </row>
    <row r="6" spans="1:7" ht="30" customHeight="1">
      <c r="A6" s="295" t="s">
        <v>7</v>
      </c>
      <c r="B6" s="296"/>
      <c r="C6" s="92" t="e">
        <f>C7+C10+C11+C12</f>
        <v>#REF!</v>
      </c>
      <c r="D6" s="92" t="e">
        <f>D7+D10+D11+D12</f>
        <v>#REF!</v>
      </c>
      <c r="E6" s="92" t="e">
        <f>E7+E10+E11+E12</f>
        <v>#REF!</v>
      </c>
      <c r="F6" s="92" t="e">
        <f>F7+F10+F11+F12</f>
        <v>#REF!</v>
      </c>
      <c r="G6" s="92" t="e">
        <f>G7+G10+G11+G12</f>
        <v>#REF!</v>
      </c>
    </row>
    <row r="7" spans="1:8" ht="30" customHeight="1">
      <c r="A7" s="93" t="s">
        <v>8</v>
      </c>
      <c r="B7" s="94" t="s">
        <v>10</v>
      </c>
      <c r="C7" s="95" t="e">
        <f>C8+C9</f>
        <v>#REF!</v>
      </c>
      <c r="D7" s="95" t="e">
        <f>D8+D9</f>
        <v>#REF!</v>
      </c>
      <c r="E7" s="95" t="e">
        <f>E8+E9</f>
        <v>#REF!</v>
      </c>
      <c r="F7" s="95" t="e">
        <f>F8+F9</f>
        <v>#REF!</v>
      </c>
      <c r="G7" s="95" t="e">
        <f>G8+G9</f>
        <v>#REF!</v>
      </c>
      <c r="H7" s="96"/>
    </row>
    <row r="8" spans="1:8" ht="30" customHeight="1">
      <c r="A8" s="97">
        <v>1</v>
      </c>
      <c r="B8" s="98" t="s">
        <v>11</v>
      </c>
      <c r="C8" s="111" t="e">
        <f>SUM(D8:G8)</f>
        <v>#REF!</v>
      </c>
      <c r="D8" s="99" t="e">
        <f>'bieu 3b-CTV'!E9+#REF!+#REF!</f>
        <v>#REF!</v>
      </c>
      <c r="E8" s="99" t="e">
        <f>'bieu 3b-CTV'!E34+#REF!+#REF!</f>
        <v>#REF!</v>
      </c>
      <c r="F8" s="99" t="e">
        <f>'bieu 3b-CTV'!E54+#REF!+#REF!</f>
        <v>#REF!</v>
      </c>
      <c r="G8" s="99" t="e">
        <f>'bieu 3b-CTV'!E70+#REF!+#REF!</f>
        <v>#REF!</v>
      </c>
      <c r="H8" s="96"/>
    </row>
    <row r="9" spans="1:8" ht="30" customHeight="1">
      <c r="A9" s="97">
        <v>2</v>
      </c>
      <c r="B9" s="98" t="s">
        <v>24</v>
      </c>
      <c r="C9" s="111" t="e">
        <f aca="true" t="shared" si="0" ref="C9:C16">SUM(D9:G9)</f>
        <v>#REF!</v>
      </c>
      <c r="D9" s="99" t="e">
        <f>'bieu 3b-CTV'!E20+#REF!+#REF!</f>
        <v>#REF!</v>
      </c>
      <c r="E9" s="99" t="e">
        <f>'bieu 3b-CTV'!E43+#REF!+#REF!</f>
        <v>#REF!</v>
      </c>
      <c r="F9" s="99" t="e">
        <f>'bieu 3b-CTV'!E62+#REF!+#REF!</f>
        <v>#REF!</v>
      </c>
      <c r="G9" s="99"/>
      <c r="H9" s="96"/>
    </row>
    <row r="10" spans="1:8" s="101" customFormat="1" ht="30" customHeight="1">
      <c r="A10" s="100" t="s">
        <v>38</v>
      </c>
      <c r="B10" s="94" t="s">
        <v>52</v>
      </c>
      <c r="C10" s="112" t="e">
        <f t="shared" si="0"/>
        <v>#REF!</v>
      </c>
      <c r="D10" s="95" t="e">
        <f>'bieu 3b-CTV'!E24+#REF!+#REF!</f>
        <v>#REF!</v>
      </c>
      <c r="E10" s="95" t="e">
        <f>'bieu 3b-CTV'!E48+#REF!+#REF!</f>
        <v>#REF!</v>
      </c>
      <c r="F10" s="95" t="e">
        <f>'bieu 3b-CTV'!E64+#REF!+#REF!</f>
        <v>#REF!</v>
      </c>
      <c r="G10" s="95" t="e">
        <f>'bieu 3b-CTV'!#REF!+#REF!+#REF!</f>
        <v>#REF!</v>
      </c>
      <c r="H10" s="96"/>
    </row>
    <row r="11" spans="1:8" s="101" customFormat="1" ht="30" customHeight="1">
      <c r="A11" s="102" t="s">
        <v>48</v>
      </c>
      <c r="B11" s="103" t="s">
        <v>59</v>
      </c>
      <c r="C11" s="112" t="e">
        <f t="shared" si="0"/>
        <v>#REF!</v>
      </c>
      <c r="D11" s="95" t="e">
        <f>'bieu 3b-CTV'!E25+#REF!+#REF!</f>
        <v>#REF!</v>
      </c>
      <c r="E11" s="99"/>
      <c r="F11" s="99"/>
      <c r="G11" s="99"/>
      <c r="H11" s="96"/>
    </row>
    <row r="12" spans="1:8" s="101" customFormat="1" ht="30" customHeight="1">
      <c r="A12" s="102" t="s">
        <v>49</v>
      </c>
      <c r="B12" s="103" t="s">
        <v>34</v>
      </c>
      <c r="C12" s="112" t="e">
        <f>SUM(C13:C16)</f>
        <v>#REF!</v>
      </c>
      <c r="D12" s="95" t="e">
        <f>SUM(D13:D16)</f>
        <v>#REF!</v>
      </c>
      <c r="E12" s="95" t="e">
        <f>SUM(E13:E16)</f>
        <v>#REF!</v>
      </c>
      <c r="F12" s="95" t="e">
        <f>SUM(F13:F16)</f>
        <v>#REF!</v>
      </c>
      <c r="G12" s="95" t="e">
        <f>SUM(G13:G16)</f>
        <v>#REF!</v>
      </c>
      <c r="H12" s="96"/>
    </row>
    <row r="13" spans="1:8" s="101" customFormat="1" ht="30" customHeight="1">
      <c r="A13" s="104">
        <v>1</v>
      </c>
      <c r="B13" s="105" t="s">
        <v>35</v>
      </c>
      <c r="C13" s="111" t="e">
        <f t="shared" si="0"/>
        <v>#REF!</v>
      </c>
      <c r="D13" s="99" t="e">
        <f>'bieu 3b-CTV'!E28+#REF!</f>
        <v>#REF!</v>
      </c>
      <c r="E13" s="99"/>
      <c r="F13" s="99"/>
      <c r="G13" s="99"/>
      <c r="H13" s="96"/>
    </row>
    <row r="14" spans="1:8" s="101" customFormat="1" ht="30" customHeight="1">
      <c r="A14" s="104">
        <v>2</v>
      </c>
      <c r="B14" s="105" t="s">
        <v>36</v>
      </c>
      <c r="C14" s="111" t="e">
        <f t="shared" si="0"/>
        <v>#REF!</v>
      </c>
      <c r="D14" s="99" t="e">
        <f>'bieu 3b-CTV'!E29+#REF!</f>
        <v>#REF!</v>
      </c>
      <c r="E14" s="99"/>
      <c r="F14" s="99"/>
      <c r="G14" s="99"/>
      <c r="H14" s="96"/>
    </row>
    <row r="15" spans="1:8" s="101" customFormat="1" ht="34.5" customHeight="1">
      <c r="A15" s="106">
        <v>3</v>
      </c>
      <c r="B15" s="107" t="s">
        <v>60</v>
      </c>
      <c r="C15" s="111" t="e">
        <f t="shared" si="0"/>
        <v>#REF!</v>
      </c>
      <c r="D15" s="99" t="e">
        <f>'bieu 3b-CTV'!E30+#REF!</f>
        <v>#REF!</v>
      </c>
      <c r="E15" s="99" t="e">
        <f>'bieu 3b-CTV'!E50+#REF!</f>
        <v>#REF!</v>
      </c>
      <c r="F15" s="99" t="e">
        <f>'bieu 3b-CTV'!E66+#REF!</f>
        <v>#REF!</v>
      </c>
      <c r="G15" s="99" t="e">
        <f>'bieu 3b-CTV'!#REF!+#REF!</f>
        <v>#REF!</v>
      </c>
      <c r="H15" s="96"/>
    </row>
    <row r="16" spans="1:8" s="101" customFormat="1" ht="34.5" customHeight="1">
      <c r="A16" s="106">
        <v>4</v>
      </c>
      <c r="B16" s="107" t="s">
        <v>61</v>
      </c>
      <c r="C16" s="111" t="e">
        <f t="shared" si="0"/>
        <v>#REF!</v>
      </c>
      <c r="D16" s="99" t="e">
        <f>'bieu 3b-CTV'!E31+#REF!</f>
        <v>#REF!</v>
      </c>
      <c r="E16" s="99" t="e">
        <f>'bieu 3b-CTV'!E51+#REF!</f>
        <v>#REF!</v>
      </c>
      <c r="F16" s="99" t="e">
        <f>'bieu 3b-CTV'!E67+#REF!</f>
        <v>#REF!</v>
      </c>
      <c r="G16" s="99" t="e">
        <f>'bieu 3b-CTV'!#REF!+#REF!</f>
        <v>#REF!</v>
      </c>
      <c r="H16" s="96"/>
    </row>
  </sheetData>
  <sheetProtection/>
  <mergeCells count="8">
    <mergeCell ref="A6:B6"/>
    <mergeCell ref="A1:B1"/>
    <mergeCell ref="A2:G2"/>
    <mergeCell ref="B4:B5"/>
    <mergeCell ref="A4:A5"/>
    <mergeCell ref="C4:C5"/>
    <mergeCell ref="D4:G4"/>
    <mergeCell ref="F3:G3"/>
  </mergeCells>
  <printOptions/>
  <pageMargins left="0.5" right="0.29" top="0.5" bottom="0.5" header="0.5" footer="0.5"/>
  <pageSetup horizontalDpi="600" verticalDpi="600" orientation="portrait" paperSize="9" scale="80" r:id="rId1"/>
  <ignoredErrors>
    <ignoredError sqref="C12" formula="1"/>
  </ignoredErrors>
</worksheet>
</file>

<file path=xl/worksheets/sheet9.xml><?xml version="1.0" encoding="utf-8"?>
<worksheet xmlns="http://schemas.openxmlformats.org/spreadsheetml/2006/main" xmlns:r="http://schemas.openxmlformats.org/officeDocument/2006/relationships">
  <sheetPr>
    <tabColor rgb="FFFF0000"/>
  </sheetPr>
  <dimension ref="A1:H16"/>
  <sheetViews>
    <sheetView zoomScalePageLayoutView="0" workbookViewId="0" topLeftCell="A2">
      <selection activeCell="E9" sqref="E9"/>
    </sheetView>
  </sheetViews>
  <sheetFormatPr defaultColWidth="10.57421875" defaultRowHeight="15"/>
  <cols>
    <col min="1" max="1" width="3.7109375" style="5" customWidth="1"/>
    <col min="2" max="2" width="59.8515625" style="6" customWidth="1"/>
    <col min="3" max="3" width="12.7109375" style="8" customWidth="1"/>
    <col min="4" max="4" width="20.7109375" style="8" customWidth="1"/>
    <col min="5" max="5" width="12.7109375" style="8" customWidth="1"/>
    <col min="6" max="6" width="20.7109375" style="8" customWidth="1"/>
    <col min="7" max="7" width="24.421875" style="6" customWidth="1"/>
    <col min="8" max="254" width="9.140625" style="6" customWidth="1"/>
    <col min="255" max="255" width="11.140625" style="6" customWidth="1"/>
    <col min="256" max="16384" width="10.57421875" style="6" customWidth="1"/>
  </cols>
  <sheetData>
    <row r="1" spans="1:6" s="2" customFormat="1" ht="15" customHeight="1">
      <c r="A1" s="24"/>
      <c r="B1" s="24"/>
      <c r="C1" s="1"/>
      <c r="D1" s="1"/>
      <c r="F1" s="1"/>
    </row>
    <row r="2" spans="1:7" s="4" customFormat="1" ht="34.5" customHeight="1">
      <c r="A2" s="3"/>
      <c r="B2" s="305" t="s">
        <v>76</v>
      </c>
      <c r="C2" s="305"/>
      <c r="D2" s="305"/>
      <c r="E2" s="305"/>
      <c r="F2" s="305"/>
      <c r="G2" s="305"/>
    </row>
    <row r="3" spans="1:7" s="4" customFormat="1" ht="19.5" customHeight="1">
      <c r="A3" s="3"/>
      <c r="B3" s="25"/>
      <c r="C3" s="25"/>
      <c r="D3" s="25"/>
      <c r="E3" s="25"/>
      <c r="F3" s="25"/>
      <c r="G3" s="25"/>
    </row>
    <row r="4" spans="1:7" ht="34.5" customHeight="1">
      <c r="A4" s="312" t="s">
        <v>0</v>
      </c>
      <c r="B4" s="311" t="s">
        <v>69</v>
      </c>
      <c r="C4" s="306" t="s">
        <v>71</v>
      </c>
      <c r="D4" s="306"/>
      <c r="E4" s="306" t="s">
        <v>73</v>
      </c>
      <c r="F4" s="306"/>
      <c r="G4" s="307" t="s">
        <v>53</v>
      </c>
    </row>
    <row r="5" spans="1:7" ht="34.5" customHeight="1">
      <c r="A5" s="312"/>
      <c r="B5" s="311"/>
      <c r="C5" s="26" t="s">
        <v>70</v>
      </c>
      <c r="D5" s="26" t="s">
        <v>72</v>
      </c>
      <c r="E5" s="26" t="s">
        <v>70</v>
      </c>
      <c r="F5" s="26" t="s">
        <v>74</v>
      </c>
      <c r="G5" s="308"/>
    </row>
    <row r="6" spans="1:7" ht="24.75" customHeight="1">
      <c r="A6" s="22">
        <v>1</v>
      </c>
      <c r="B6" s="23">
        <v>2</v>
      </c>
      <c r="C6" s="19">
        <v>3</v>
      </c>
      <c r="D6" s="20">
        <v>4</v>
      </c>
      <c r="E6" s="20">
        <v>5</v>
      </c>
      <c r="F6" s="20">
        <v>6</v>
      </c>
      <c r="G6" s="21" t="s">
        <v>75</v>
      </c>
    </row>
    <row r="7" spans="1:7" ht="64.5" customHeight="1">
      <c r="A7" s="28">
        <v>1</v>
      </c>
      <c r="B7" s="70" t="s">
        <v>56</v>
      </c>
      <c r="C7" s="11">
        <f>'bieu 3b-CTV'!C10</f>
        <v>13.2</v>
      </c>
      <c r="D7" s="9">
        <v>4875000000</v>
      </c>
      <c r="E7" s="12">
        <f>'bieu 3b-CTV'!C10</f>
        <v>13.2</v>
      </c>
      <c r="F7" s="9">
        <f>'bieu 3b-CTV'!E6</f>
        <v>1282592572</v>
      </c>
      <c r="G7" s="17">
        <f>D7-F7</f>
        <v>3592407428</v>
      </c>
    </row>
    <row r="8" spans="1:7" ht="64.5" customHeight="1">
      <c r="A8" s="27">
        <v>2</v>
      </c>
      <c r="B8" s="71" t="s">
        <v>56</v>
      </c>
      <c r="C8" s="13" t="e">
        <f>#REF!</f>
        <v>#REF!</v>
      </c>
      <c r="D8" s="10">
        <v>706446651</v>
      </c>
      <c r="E8" s="14" t="e">
        <f>#REF!</f>
        <v>#REF!</v>
      </c>
      <c r="F8" s="10" t="e">
        <f>#REF!</f>
        <v>#REF!</v>
      </c>
      <c r="G8" s="17" t="e">
        <f>D8-F8</f>
        <v>#REF!</v>
      </c>
    </row>
    <row r="9" spans="1:7" ht="64.5" customHeight="1">
      <c r="A9" s="27">
        <v>3</v>
      </c>
      <c r="B9" s="27" t="s">
        <v>79</v>
      </c>
      <c r="C9" s="13" t="e">
        <f>#REF!</f>
        <v>#REF!</v>
      </c>
      <c r="D9" s="10">
        <v>200069236</v>
      </c>
      <c r="E9" s="14" t="e">
        <f>#REF!</f>
        <v>#REF!</v>
      </c>
      <c r="F9" s="10" t="e">
        <f>#REF!</f>
        <v>#REF!</v>
      </c>
      <c r="G9" s="17" t="e">
        <f>D9-F9</f>
        <v>#REF!</v>
      </c>
    </row>
    <row r="10" spans="1:8" s="7" customFormat="1" ht="34.5" customHeight="1">
      <c r="A10" s="309" t="s">
        <v>57</v>
      </c>
      <c r="B10" s="310"/>
      <c r="C10" s="15" t="e">
        <f>SUM(C7:C9)</f>
        <v>#REF!</v>
      </c>
      <c r="D10" s="16">
        <f>SUM(D7:D9)</f>
        <v>5781515887</v>
      </c>
      <c r="E10" s="15" t="e">
        <f>SUM(E7:E9)</f>
        <v>#REF!</v>
      </c>
      <c r="F10" s="16" t="e">
        <f>SUM(F7:F9)</f>
        <v>#REF!</v>
      </c>
      <c r="G10" s="18" t="e">
        <f>D10-F10</f>
        <v>#REF!</v>
      </c>
      <c r="H10" s="7" t="s">
        <v>77</v>
      </c>
    </row>
    <row r="12" spans="1:6" ht="15">
      <c r="A12" s="6"/>
      <c r="C12" s="6"/>
      <c r="D12" s="6"/>
      <c r="E12" s="6"/>
      <c r="F12" s="6"/>
    </row>
    <row r="13" spans="1:6" ht="15">
      <c r="A13" s="6"/>
      <c r="C13" s="6"/>
      <c r="D13" s="6"/>
      <c r="E13" s="6"/>
      <c r="F13" s="6"/>
    </row>
    <row r="14" spans="1:6" ht="15">
      <c r="A14" s="6"/>
      <c r="C14" s="6"/>
      <c r="D14" s="6"/>
      <c r="E14" s="6"/>
      <c r="F14" s="6"/>
    </row>
    <row r="15" spans="1:6" ht="15">
      <c r="A15" s="6"/>
      <c r="C15" s="6"/>
      <c r="D15" s="6"/>
      <c r="E15" s="6"/>
      <c r="F15" s="6"/>
    </row>
    <row r="16" spans="1:6" ht="15">
      <c r="A16" s="6"/>
      <c r="C16" s="6"/>
      <c r="D16" s="6"/>
      <c r="E16" s="6"/>
      <c r="F16" s="6"/>
    </row>
    <row r="17" s="6" customFormat="1" ht="15"/>
    <row r="18" s="6" customFormat="1" ht="15"/>
    <row r="19" s="6" customFormat="1" ht="15"/>
    <row r="20" s="6" customFormat="1" ht="15"/>
    <row r="21" s="6" customFormat="1" ht="15"/>
    <row r="22" s="6" customFormat="1" ht="15"/>
    <row r="23" s="6" customFormat="1" ht="15"/>
    <row r="24" s="6" customFormat="1" ht="15"/>
    <row r="25" s="6" customFormat="1" ht="15"/>
    <row r="26" s="6" customFormat="1" ht="15"/>
    <row r="27" s="6" customFormat="1" ht="15"/>
    <row r="28" s="6" customFormat="1" ht="15"/>
    <row r="29" s="6" customFormat="1" ht="15"/>
    <row r="30" s="6" customFormat="1" ht="15"/>
    <row r="31" s="6" customFormat="1" ht="15"/>
    <row r="32" s="6" customFormat="1" ht="15"/>
    <row r="33" s="6" customFormat="1" ht="15"/>
    <row r="34" s="6" customFormat="1" ht="15"/>
    <row r="35" s="6" customFormat="1" ht="15"/>
    <row r="36" s="6" customFormat="1" ht="15"/>
    <row r="37" s="6" customFormat="1" ht="15"/>
    <row r="38" s="6" customFormat="1" ht="15"/>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6" customFormat="1" ht="15"/>
    <row r="52" s="6" customFormat="1" ht="15"/>
    <row r="53" s="6" customFormat="1" ht="15"/>
    <row r="54" s="6" customFormat="1" ht="15"/>
    <row r="55" s="6" customFormat="1" ht="15"/>
    <row r="56" s="6" customFormat="1" ht="15"/>
    <row r="57" s="6" customFormat="1" ht="15"/>
    <row r="58" s="6" customFormat="1" ht="15"/>
    <row r="59" s="6" customFormat="1" ht="15"/>
    <row r="60" s="6" customFormat="1" ht="15"/>
    <row r="61" s="6" customFormat="1" ht="15"/>
    <row r="62" s="6" customFormat="1" ht="15"/>
    <row r="63" s="6" customFormat="1" ht="15"/>
    <row r="64" s="6" customFormat="1" ht="15"/>
    <row r="65" s="6" customFormat="1" ht="15"/>
    <row r="66" s="6" customFormat="1" ht="15"/>
    <row r="67" s="6" customFormat="1" ht="15"/>
    <row r="68" s="6" customFormat="1" ht="15"/>
    <row r="69" s="6" customFormat="1" ht="15"/>
    <row r="70" s="6" customFormat="1" ht="15"/>
    <row r="71" s="6" customFormat="1" ht="15"/>
    <row r="72" s="6" customFormat="1" ht="15"/>
    <row r="73" s="6" customFormat="1" ht="15"/>
  </sheetData>
  <sheetProtection/>
  <mergeCells count="7">
    <mergeCell ref="B2:G2"/>
    <mergeCell ref="E4:F4"/>
    <mergeCell ref="G4:G5"/>
    <mergeCell ref="A10:B10"/>
    <mergeCell ref="C4:D4"/>
    <mergeCell ref="B4:B5"/>
    <mergeCell ref="A4:A5"/>
  </mergeCells>
  <printOptions/>
  <pageMargins left="0.75" right="0.75" top="0.5" bottom="0.5" header="0.5" footer="0.5"/>
  <pageSetup horizontalDpi="600" verticalDpi="600" orientation="landscape" paperSize="9" r:id="rId1"/>
  <ignoredErrors>
    <ignoredError sqref="C10:D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LAMNGHIEP1</dc:creator>
  <cp:keywords/>
  <dc:description/>
  <cp:lastModifiedBy>ADMIN</cp:lastModifiedBy>
  <cp:lastPrinted>2021-10-18T02:37:43Z</cp:lastPrinted>
  <dcterms:created xsi:type="dcterms:W3CDTF">2021-04-23T13:13:49Z</dcterms:created>
  <dcterms:modified xsi:type="dcterms:W3CDTF">2021-10-21T03:23:42Z</dcterms:modified>
  <cp:category/>
  <cp:version/>
  <cp:contentType/>
  <cp:contentStatus/>
</cp:coreProperties>
</file>